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zys\Documents\GAZOWCE\Files\"/>
    </mc:Choice>
  </mc:AlternateContent>
  <xr:revisionPtr revIDLastSave="0" documentId="13_ncr:1_{652C3322-2EC9-4747-ACB3-55FBBFFB198A}" xr6:coauthVersionLast="47" xr6:coauthVersionMax="47" xr10:uidLastSave="{00000000-0000-0000-0000-000000000000}"/>
  <bookViews>
    <workbookView xWindow="46710" yWindow="180" windowWidth="30090" windowHeight="20700" xr2:uid="{00000000-000D-0000-FFFF-FFFF00000000}"/>
  </bookViews>
  <sheets>
    <sheet name="Convert Vol" sheetId="10" r:id="rId1"/>
    <sheet name="Convert Mass" sheetId="9" r:id="rId2"/>
    <sheet name="Calorific value calculator" sheetId="3" r:id="rId3"/>
    <sheet name="Calorific Values H" sheetId="5" r:id="rId4"/>
    <sheet name="Calorific Values V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0" l="1"/>
  <c r="B9" i="10" s="1"/>
  <c r="D10" i="10"/>
  <c r="D9" i="10" s="1"/>
  <c r="J9" i="9"/>
  <c r="J8" i="9" s="1"/>
  <c r="E13" i="9"/>
  <c r="E10" i="9" s="1"/>
  <c r="K12" i="9"/>
  <c r="K8" i="9" s="1"/>
  <c r="I8" i="9"/>
  <c r="I6" i="9" s="1"/>
  <c r="G6" i="9"/>
  <c r="G8" i="9" s="1"/>
  <c r="G12" i="9" s="1"/>
  <c r="F5" i="9"/>
  <c r="F6" i="9" s="1"/>
  <c r="C9" i="10"/>
  <c r="C10" i="10" s="1"/>
  <c r="E7" i="10"/>
  <c r="E8" i="10" s="1"/>
  <c r="G6" i="10"/>
  <c r="G5" i="10" s="1"/>
  <c r="F5" i="10"/>
  <c r="F7" i="10" s="1"/>
  <c r="B14" i="9"/>
  <c r="B11" i="9" s="1"/>
  <c r="C11" i="9"/>
  <c r="D10" i="9"/>
  <c r="D6" i="9" s="1"/>
  <c r="H7" i="9"/>
  <c r="H10" i="9" s="1"/>
  <c r="H13" i="9" s="1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B30" i="3" s="1"/>
  <c r="C26" i="3"/>
  <c r="C30" i="3" s="1"/>
  <c r="D26" i="3"/>
  <c r="D30" i="3" s="1"/>
  <c r="E26" i="3"/>
  <c r="E30" i="3" s="1"/>
  <c r="B27" i="3"/>
  <c r="C27" i="3"/>
  <c r="C31" i="3" s="1"/>
  <c r="D27" i="3"/>
  <c r="D31" i="3" s="1"/>
  <c r="E27" i="3"/>
  <c r="E31" i="3" s="1"/>
  <c r="B28" i="3"/>
  <c r="C28" i="3"/>
  <c r="D28" i="3"/>
  <c r="E28" i="3"/>
  <c r="B29" i="3"/>
  <c r="C29" i="3"/>
  <c r="D29" i="3"/>
  <c r="E29" i="3"/>
  <c r="B31" i="3"/>
  <c r="B14" i="3"/>
  <c r="C14" i="3"/>
  <c r="D14" i="3"/>
  <c r="E14" i="3"/>
  <c r="F7" i="9" l="1"/>
  <c r="F14" i="9" s="1"/>
  <c r="G5" i="9"/>
  <c r="G7" i="9" s="1"/>
  <c r="G9" i="9"/>
  <c r="F9" i="9"/>
  <c r="F8" i="9"/>
  <c r="F12" i="9" s="1"/>
  <c r="I12" i="9"/>
  <c r="D9" i="9"/>
  <c r="D8" i="9" s="1"/>
  <c r="B10" i="9"/>
  <c r="B9" i="9"/>
  <c r="B8" i="9" s="1"/>
  <c r="E9" i="9"/>
  <c r="E8" i="9" s="1"/>
  <c r="E6" i="9"/>
  <c r="E5" i="9" s="1"/>
  <c r="K7" i="9"/>
  <c r="K6" i="9"/>
  <c r="J12" i="9"/>
  <c r="J6" i="9"/>
  <c r="J5" i="9" s="1"/>
  <c r="J7" i="9" s="1"/>
  <c r="J11" i="9" s="1"/>
  <c r="I9" i="9"/>
  <c r="I5" i="9"/>
  <c r="I7" i="9" s="1"/>
  <c r="G10" i="9"/>
  <c r="G13" i="9" s="1"/>
  <c r="G11" i="9"/>
  <c r="G14" i="9"/>
  <c r="C10" i="9"/>
  <c r="H6" i="9"/>
  <c r="H5" i="9" s="1"/>
  <c r="F6" i="10"/>
  <c r="G8" i="10"/>
  <c r="G7" i="10"/>
  <c r="G9" i="10"/>
  <c r="G10" i="10"/>
  <c r="D6" i="10"/>
  <c r="D5" i="10" s="1"/>
  <c r="D7" i="10"/>
  <c r="D8" i="10"/>
  <c r="E6" i="10"/>
  <c r="E5" i="10" s="1"/>
  <c r="B7" i="10"/>
  <c r="C8" i="10"/>
  <c r="B6" i="10"/>
  <c r="B5" i="10" s="1"/>
  <c r="F10" i="10"/>
  <c r="C7" i="10"/>
  <c r="F9" i="10"/>
  <c r="C6" i="10"/>
  <c r="C5" i="10" s="1"/>
  <c r="F8" i="10"/>
  <c r="B10" i="10"/>
  <c r="E9" i="10"/>
  <c r="E10" i="10" s="1"/>
  <c r="H11" i="9"/>
  <c r="D13" i="9"/>
  <c r="D5" i="9"/>
  <c r="H14" i="9"/>
  <c r="F10" i="9" l="1"/>
  <c r="F13" i="9" s="1"/>
  <c r="F11" i="9"/>
  <c r="J14" i="9"/>
  <c r="J10" i="9"/>
  <c r="J13" i="9" s="1"/>
  <c r="B6" i="9"/>
  <c r="B7" i="9"/>
  <c r="B5" i="9" s="1"/>
  <c r="E7" i="9"/>
  <c r="E12" i="9"/>
  <c r="K5" i="9"/>
  <c r="K9" i="9"/>
  <c r="K11" i="9"/>
  <c r="K10" i="9"/>
  <c r="K13" i="9" s="1"/>
  <c r="K14" i="9"/>
  <c r="I11" i="9"/>
  <c r="I10" i="9"/>
  <c r="I13" i="9" s="1"/>
  <c r="I14" i="9"/>
  <c r="C6" i="9"/>
  <c r="C9" i="9"/>
  <c r="C8" i="9" s="1"/>
  <c r="C13" i="9"/>
  <c r="H9" i="9"/>
  <c r="H8" i="9" s="1"/>
  <c r="H12" i="9" s="1"/>
  <c r="D7" i="9"/>
  <c r="D12" i="9"/>
  <c r="E14" i="9" l="1"/>
  <c r="E11" i="9"/>
  <c r="D14" i="9"/>
  <c r="D11" i="9"/>
  <c r="C7" i="9"/>
  <c r="C12" i="9"/>
  <c r="B12" i="9"/>
  <c r="B13" i="9"/>
  <c r="C5" i="9" l="1"/>
  <c r="C14" i="9"/>
</calcChain>
</file>

<file path=xl/sharedStrings.xml><?xml version="1.0" encoding="utf-8"?>
<sst xmlns="http://schemas.openxmlformats.org/spreadsheetml/2006/main" count="156" uniqueCount="111">
  <si>
    <t>SUM</t>
  </si>
  <si>
    <t>Parameter</t>
  </si>
  <si>
    <t>Enter Value 1</t>
  </si>
  <si>
    <t>Enter Value 2</t>
  </si>
  <si>
    <t>Enter Value 3</t>
  </si>
  <si>
    <t>Enter Value 4</t>
  </si>
  <si>
    <t>Methane [Mol %]</t>
  </si>
  <si>
    <t>Ethane [Mol %]</t>
  </si>
  <si>
    <t>Propane [Mol %]</t>
  </si>
  <si>
    <t>Iso-Butane [Mol %]</t>
  </si>
  <si>
    <t>N-Butane [Mol %]</t>
  </si>
  <si>
    <t>Iso-Pentane [Mol %]</t>
  </si>
  <si>
    <t>N-Pentane [Mol %]</t>
  </si>
  <si>
    <t>Hexane [Mol %]</t>
  </si>
  <si>
    <t>Nitrogen [Mol %]</t>
  </si>
  <si>
    <t>Combustion reference temperature (°C)</t>
  </si>
  <si>
    <t>Metering reference temperature (°C)</t>
  </si>
  <si>
    <t>Metering reference pressure (kPa)</t>
  </si>
  <si>
    <t>Mean molecular weight (g/mol)</t>
  </si>
  <si>
    <t>Superior (gross) calorific value (kJ/mol)</t>
  </si>
  <si>
    <t>Inferior (net) calorific value (kJ/mol)</t>
  </si>
  <si>
    <t>Superior (gross) calorific value (MJ/kg)</t>
  </si>
  <si>
    <t>Inferior (net) calorific value (MJ/kg)</t>
  </si>
  <si>
    <t>Superior (gross) calorific value (MJ/m³)</t>
  </si>
  <si>
    <t>Inferior (net) calorific value (MJ/m³)</t>
  </si>
  <si>
    <t>Superior (gross) calorific value (kWh/kg)</t>
  </si>
  <si>
    <t>Inferior (net) calorific value (kWh/kg)</t>
  </si>
  <si>
    <t>Methane (%)</t>
  </si>
  <si>
    <t>Ethane (%)</t>
  </si>
  <si>
    <t>Propane (%)</t>
  </si>
  <si>
    <t>n-Butane (%)</t>
  </si>
  <si>
    <t>2-Methylpropane (%)</t>
  </si>
  <si>
    <t>n-Pentane (%)</t>
  </si>
  <si>
    <t>2-Methylbutane (%)</t>
  </si>
  <si>
    <t>n-Hexane (%)</t>
  </si>
  <si>
    <t>n-Heptane (%)</t>
  </si>
  <si>
    <t>n-Octane (%)</t>
  </si>
  <si>
    <t>n-Nonane (%)</t>
  </si>
  <si>
    <t>n-Decane (%)</t>
  </si>
  <si>
    <t>Ethylene (%)</t>
  </si>
  <si>
    <t>Propylene (%)</t>
  </si>
  <si>
    <t>1-Butene (%)</t>
  </si>
  <si>
    <t>cis-2-Butene (%)</t>
  </si>
  <si>
    <t>trans-2-Butene (%)</t>
  </si>
  <si>
    <t>2-Methylpropene (%)</t>
  </si>
  <si>
    <t>1-Pentene (%)</t>
  </si>
  <si>
    <t>Nitrogen (%)</t>
  </si>
  <si>
    <t>Oxygen (%)</t>
  </si>
  <si>
    <t>Carbon dioxide (%)</t>
  </si>
  <si>
    <t xml:space="preserve"> INSERT DATA FROM CERTIFICATE OF QUALITY </t>
  </si>
  <si>
    <t>Result 1</t>
  </si>
  <si>
    <t>Result 2</t>
  </si>
  <si>
    <t>Result 3</t>
  </si>
  <si>
    <t>Result 4</t>
  </si>
  <si>
    <t>Superior (gross) calorific value (BTU/SCF)</t>
  </si>
  <si>
    <t>Inferior (net) calorific value (BTU/SCF)</t>
  </si>
  <si>
    <t>MJ/kg</t>
  </si>
  <si>
    <t>MJ/m3</t>
  </si>
  <si>
    <t>kWh/kg</t>
  </si>
  <si>
    <t>BTU/lb</t>
  </si>
  <si>
    <t>MJ/t</t>
  </si>
  <si>
    <t>J/kg</t>
  </si>
  <si>
    <t>kcal/kg</t>
  </si>
  <si>
    <t>cal/g</t>
  </si>
  <si>
    <t>J/g</t>
  </si>
  <si>
    <t>GJ/t</t>
  </si>
  <si>
    <t>kJ/kg</t>
  </si>
  <si>
    <t>BTU/gal</t>
  </si>
  <si>
    <t>BTU/l</t>
  </si>
  <si>
    <t>kcal/m3</t>
  </si>
  <si>
    <t>J/m3</t>
  </si>
  <si>
    <t>1 Btu(IT)/lb = 2.3278 MJ/t = 2327.8 J/kg = 0.55598 kcal/kg = 0.000646 kWh/kg</t>
  </si>
  <si>
    <t>1 kcal/kg = 1 cal/g = 4.1868 MJ/t = 4186.8 J/kg = 1.8 Btu(IT)/lb = 0.001162 kWh/kg</t>
  </si>
  <si>
    <t>1 MJ/kg = 1000 J/g = 1 GJ/t  = 238.85 kcal/kg = 429.9 Btu(IT)/lb = 0.2778 kWh/kg</t>
  </si>
  <si>
    <t>1 kWh/kg = 1547.7 Btu(IT)/lb = 3.597 GJ/t = 3597.1 kJ/kg = 860.421 kcal/kg</t>
  </si>
  <si>
    <t>1 MJ/m3 = 26.839 Btu(IT)/ft3 = 3.5879 Btu(IT)/gal(US liq) = 0.94782 Btu(IT)/l = 239.01 kcal/m3</t>
  </si>
  <si>
    <t>1 kcal/m3 = 0.11237 Btu(IT)/ft3 = 0.01501 Btu(IT)/gal(US liq) = 0.003966 Btu(IT)/l  = 4186.8 J/m3</t>
  </si>
  <si>
    <t>LNG CALORIFIC VALUE CALCULATIONS</t>
  </si>
  <si>
    <t>1 Btu(IT)/ft3 = 0.1337 Btu(IT)/gal(US liq) = 0.03531 Btu(IT)/l = 8.89915 kcal/m3 = 3.7259x10^4 J/m3</t>
  </si>
  <si>
    <t>1 Btu(IT)/gal(US liq) = 0.2642 Btu(IT)/l = 7.4805 Btu(IT)/ft3 = 66.6148  kcal/m3 = 2.7872x10^5 J/m3</t>
  </si>
  <si>
    <t>Unit</t>
  </si>
  <si>
    <t>INSERT VALUE</t>
  </si>
  <si>
    <t>Methane
 (%)</t>
  </si>
  <si>
    <t>Ethane 
(%)</t>
  </si>
  <si>
    <t>Propane 
(%)</t>
  </si>
  <si>
    <t>n-Butane 
(%)</t>
  </si>
  <si>
    <t>2-Methylpropane 
(%)</t>
  </si>
  <si>
    <t>n-Pentane 
(%)</t>
  </si>
  <si>
    <t>2-Methylbutane 
(%)</t>
  </si>
  <si>
    <t>n-Hexane 
(%)</t>
  </si>
  <si>
    <t>n-Heptane 
(%)</t>
  </si>
  <si>
    <t>n-Octane 
(%)</t>
  </si>
  <si>
    <t>n-Nonane 
(%)</t>
  </si>
  <si>
    <t>n-Decane 
(%)</t>
  </si>
  <si>
    <t>Ethylene 
(%)</t>
  </si>
  <si>
    <t>Propylene 
(%)</t>
  </si>
  <si>
    <t>1-Butene 
(%)</t>
  </si>
  <si>
    <t>cis-2-Butene 
(%)</t>
  </si>
  <si>
    <t>trans-2-Butene 4
(%)</t>
  </si>
  <si>
    <t>2-Methylpropene 
(%)</t>
  </si>
  <si>
    <t>1-Pentene 
(%)</t>
  </si>
  <si>
    <t>Nitrogen 
(%)</t>
  </si>
  <si>
    <t>Oxygen 
(%)</t>
  </si>
  <si>
    <t>Carbon dioxide 
(%)</t>
  </si>
  <si>
    <t xml:space="preserve">CALORIFIC VALUES </t>
  </si>
  <si>
    <t>CALORIFIC VALUES</t>
  </si>
  <si>
    <t>BTU/ft3 (BTU/SCF)</t>
  </si>
  <si>
    <t>VOLUME CALORIFIC VALUE UNIT CONVERTER</t>
  </si>
  <si>
    <t>MASS CALORIFIC VALUE UNIT CONVERTER</t>
  </si>
  <si>
    <t xml:space="preserve"> CALCULATION'S RESULTS *</t>
  </si>
  <si>
    <t>* Values are apprimate only - taken from from the tables. For ISO standard calculations please use: TAB-LNG Composition [gazowce.pl]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</si>
</sst>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"/>
    <numFmt numFmtId="167" formatCode="#,##0.000"/>
    <numFmt numFmtId="168" formatCode="#,##0.00000"/>
  </numFmts>
  <fonts count="8" x14ac:knownFonts="1">
    <font>
      <sz val="10"/>
      <name val="Arial"/>
      <family val="2"/>
      <charset val="238"/>
    </font>
    <font>
      <sz val="10"/>
      <color rgb="FF381C19"/>
      <name val="Arial"/>
      <family val="2"/>
      <charset val="238"/>
    </font>
    <font>
      <b/>
      <sz val="14"/>
      <color rgb="FF055B87"/>
      <name val="Arial"/>
      <family val="2"/>
      <charset val="238"/>
    </font>
    <font>
      <sz val="16"/>
      <color rgb="FF381C19"/>
      <name val="Arial"/>
      <family val="2"/>
      <charset val="238"/>
    </font>
    <font>
      <sz val="10"/>
      <color rgb="FFD2382A"/>
      <name val="Arial"/>
      <family val="2"/>
      <charset val="238"/>
    </font>
    <font>
      <b/>
      <sz val="10"/>
      <color rgb="FF006C69"/>
      <name val="Arial"/>
      <family val="2"/>
      <charset val="238"/>
    </font>
    <font>
      <b/>
      <sz val="10"/>
      <color rgb="FF381C19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2" fontId="5" fillId="0" borderId="2" xfId="0" applyNumberFormat="1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6" fontId="1" fillId="0" borderId="16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167" fontId="5" fillId="0" borderId="1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167" fontId="5" fillId="0" borderId="24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167" fontId="5" fillId="0" borderId="23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/>
    </xf>
    <xf numFmtId="167" fontId="5" fillId="0" borderId="15" xfId="0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4" fontId="5" fillId="0" borderId="5" xfId="0" quotePrefix="1" applyNumberFormat="1" applyFont="1" applyBorder="1" applyAlignment="1">
      <alignment horizontal="center" vertical="center"/>
    </xf>
    <xf numFmtId="4" fontId="5" fillId="0" borderId="23" xfId="0" quotePrefix="1" applyNumberFormat="1" applyFont="1" applyBorder="1" applyAlignment="1">
      <alignment horizontal="center" vertical="center"/>
    </xf>
    <xf numFmtId="4" fontId="5" fillId="0" borderId="6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" fontId="6" fillId="0" borderId="14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168" fontId="6" fillId="0" borderId="3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66" fontId="1" fillId="0" borderId="25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0" xfId="0" applyFont="1"/>
    <xf numFmtId="0" fontId="5" fillId="0" borderId="19" xfId="0" applyFont="1" applyBorder="1" applyAlignment="1" applyProtection="1">
      <alignment horizontal="center"/>
      <protection locked="0"/>
    </xf>
    <xf numFmtId="164" fontId="4" fillId="0" borderId="18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164" fontId="4" fillId="0" borderId="22" xfId="0" applyNumberFormat="1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4" fontId="4" fillId="0" borderId="28" xfId="0" applyNumberFormat="1" applyFont="1" applyBorder="1" applyAlignment="1">
      <alignment horizontal="center"/>
    </xf>
    <xf numFmtId="0" fontId="5" fillId="0" borderId="29" xfId="0" applyFont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00"/>
      <color rgb="FFD2382A"/>
      <color rgb="FFFFCD26"/>
      <color rgb="FF00B6ED"/>
      <color rgb="FF381C19"/>
      <color rgb="FF006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stankers.inf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B20DFF-9BEE-4CA7-BD40-96D1B0127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CA7FA2-7C76-40CF-897D-E34CF5B54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E29595-B2ED-4634-AD8A-2579308C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9F3E93-2B6A-4782-AEED-061E5EE20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4990" cy="750570"/>
    <xdr:pic>
      <xdr:nvPicPr>
        <xdr:cNvPr id="2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F47031-7563-4F52-B8C9-ED7F60680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24990" cy="750570"/>
    <xdr:pic>
      <xdr:nvPicPr>
        <xdr:cNvPr id="3" name="Obraz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D525E-C25D-498A-A1ED-ADFD31E3E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499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EE48-5BD2-4A83-AEA5-D6D52A140191}">
  <sheetPr>
    <tabColor rgb="FF006C69"/>
  </sheetPr>
  <dimension ref="A1:G15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20.100000000000001" customHeight="1" x14ac:dyDescent="0.2"/>
  <cols>
    <col min="1" max="1" width="35.7109375" style="6" customWidth="1"/>
    <col min="2" max="7" width="20.5703125" style="6" customWidth="1"/>
    <col min="8" max="253" width="8.7109375" style="6"/>
    <col min="254" max="254" width="11.85546875" style="6" customWidth="1"/>
    <col min="255" max="255" width="15" style="6" customWidth="1"/>
    <col min="256" max="256" width="12.85546875" style="6" customWidth="1"/>
    <col min="257" max="257" width="13.5703125" style="6" customWidth="1"/>
    <col min="258" max="258" width="14.140625" style="6" customWidth="1"/>
    <col min="259" max="259" width="12.5703125" style="6" customWidth="1"/>
    <col min="260" max="260" width="13.28515625" style="6" customWidth="1"/>
    <col min="261" max="509" width="8.7109375" style="6"/>
    <col min="510" max="510" width="11.85546875" style="6" customWidth="1"/>
    <col min="511" max="511" width="15" style="6" customWidth="1"/>
    <col min="512" max="512" width="12.85546875" style="6" customWidth="1"/>
    <col min="513" max="513" width="13.5703125" style="6" customWidth="1"/>
    <col min="514" max="514" width="14.140625" style="6" customWidth="1"/>
    <col min="515" max="515" width="12.5703125" style="6" customWidth="1"/>
    <col min="516" max="516" width="13.28515625" style="6" customWidth="1"/>
    <col min="517" max="765" width="8.7109375" style="6"/>
    <col min="766" max="766" width="11.85546875" style="6" customWidth="1"/>
    <col min="767" max="767" width="15" style="6" customWidth="1"/>
    <col min="768" max="768" width="12.85546875" style="6" customWidth="1"/>
    <col min="769" max="769" width="13.5703125" style="6" customWidth="1"/>
    <col min="770" max="770" width="14.140625" style="6" customWidth="1"/>
    <col min="771" max="771" width="12.5703125" style="6" customWidth="1"/>
    <col min="772" max="772" width="13.28515625" style="6" customWidth="1"/>
    <col min="773" max="1021" width="8.7109375" style="6"/>
    <col min="1022" max="1022" width="11.85546875" style="6" customWidth="1"/>
    <col min="1023" max="1023" width="15" style="6" customWidth="1"/>
    <col min="1024" max="1024" width="12.85546875" style="6" customWidth="1"/>
    <col min="1025" max="1025" width="13.5703125" style="6" customWidth="1"/>
    <col min="1026" max="1026" width="14.140625" style="6" customWidth="1"/>
    <col min="1027" max="1027" width="12.5703125" style="6" customWidth="1"/>
    <col min="1028" max="1028" width="13.28515625" style="6" customWidth="1"/>
    <col min="1029" max="1277" width="8.7109375" style="6"/>
    <col min="1278" max="1278" width="11.85546875" style="6" customWidth="1"/>
    <col min="1279" max="1279" width="15" style="6" customWidth="1"/>
    <col min="1280" max="1280" width="12.85546875" style="6" customWidth="1"/>
    <col min="1281" max="1281" width="13.5703125" style="6" customWidth="1"/>
    <col min="1282" max="1282" width="14.140625" style="6" customWidth="1"/>
    <col min="1283" max="1283" width="12.5703125" style="6" customWidth="1"/>
    <col min="1284" max="1284" width="13.28515625" style="6" customWidth="1"/>
    <col min="1285" max="1533" width="8.7109375" style="6"/>
    <col min="1534" max="1534" width="11.85546875" style="6" customWidth="1"/>
    <col min="1535" max="1535" width="15" style="6" customWidth="1"/>
    <col min="1536" max="1536" width="12.85546875" style="6" customWidth="1"/>
    <col min="1537" max="1537" width="13.5703125" style="6" customWidth="1"/>
    <col min="1538" max="1538" width="14.140625" style="6" customWidth="1"/>
    <col min="1539" max="1539" width="12.5703125" style="6" customWidth="1"/>
    <col min="1540" max="1540" width="13.28515625" style="6" customWidth="1"/>
    <col min="1541" max="1789" width="8.7109375" style="6"/>
    <col min="1790" max="1790" width="11.85546875" style="6" customWidth="1"/>
    <col min="1791" max="1791" width="15" style="6" customWidth="1"/>
    <col min="1792" max="1792" width="12.85546875" style="6" customWidth="1"/>
    <col min="1793" max="1793" width="13.5703125" style="6" customWidth="1"/>
    <col min="1794" max="1794" width="14.140625" style="6" customWidth="1"/>
    <col min="1795" max="1795" width="12.5703125" style="6" customWidth="1"/>
    <col min="1796" max="1796" width="13.28515625" style="6" customWidth="1"/>
    <col min="1797" max="2045" width="8.7109375" style="6"/>
    <col min="2046" max="2046" width="11.85546875" style="6" customWidth="1"/>
    <col min="2047" max="2047" width="15" style="6" customWidth="1"/>
    <col min="2048" max="2048" width="12.85546875" style="6" customWidth="1"/>
    <col min="2049" max="2049" width="13.5703125" style="6" customWidth="1"/>
    <col min="2050" max="2050" width="14.140625" style="6" customWidth="1"/>
    <col min="2051" max="2051" width="12.5703125" style="6" customWidth="1"/>
    <col min="2052" max="2052" width="13.28515625" style="6" customWidth="1"/>
    <col min="2053" max="2301" width="8.7109375" style="6"/>
    <col min="2302" max="2302" width="11.85546875" style="6" customWidth="1"/>
    <col min="2303" max="2303" width="15" style="6" customWidth="1"/>
    <col min="2304" max="2304" width="12.85546875" style="6" customWidth="1"/>
    <col min="2305" max="2305" width="13.5703125" style="6" customWidth="1"/>
    <col min="2306" max="2306" width="14.140625" style="6" customWidth="1"/>
    <col min="2307" max="2307" width="12.5703125" style="6" customWidth="1"/>
    <col min="2308" max="2308" width="13.28515625" style="6" customWidth="1"/>
    <col min="2309" max="2557" width="8.7109375" style="6"/>
    <col min="2558" max="2558" width="11.85546875" style="6" customWidth="1"/>
    <col min="2559" max="2559" width="15" style="6" customWidth="1"/>
    <col min="2560" max="2560" width="12.85546875" style="6" customWidth="1"/>
    <col min="2561" max="2561" width="13.5703125" style="6" customWidth="1"/>
    <col min="2562" max="2562" width="14.140625" style="6" customWidth="1"/>
    <col min="2563" max="2563" width="12.5703125" style="6" customWidth="1"/>
    <col min="2564" max="2564" width="13.28515625" style="6" customWidth="1"/>
    <col min="2565" max="2813" width="8.7109375" style="6"/>
    <col min="2814" max="2814" width="11.85546875" style="6" customWidth="1"/>
    <col min="2815" max="2815" width="15" style="6" customWidth="1"/>
    <col min="2816" max="2816" width="12.85546875" style="6" customWidth="1"/>
    <col min="2817" max="2817" width="13.5703125" style="6" customWidth="1"/>
    <col min="2818" max="2818" width="14.140625" style="6" customWidth="1"/>
    <col min="2819" max="2819" width="12.5703125" style="6" customWidth="1"/>
    <col min="2820" max="2820" width="13.28515625" style="6" customWidth="1"/>
    <col min="2821" max="3069" width="8.7109375" style="6"/>
    <col min="3070" max="3070" width="11.85546875" style="6" customWidth="1"/>
    <col min="3071" max="3071" width="15" style="6" customWidth="1"/>
    <col min="3072" max="3072" width="12.85546875" style="6" customWidth="1"/>
    <col min="3073" max="3073" width="13.5703125" style="6" customWidth="1"/>
    <col min="3074" max="3074" width="14.140625" style="6" customWidth="1"/>
    <col min="3075" max="3075" width="12.5703125" style="6" customWidth="1"/>
    <col min="3076" max="3076" width="13.28515625" style="6" customWidth="1"/>
    <col min="3077" max="3325" width="8.7109375" style="6"/>
    <col min="3326" max="3326" width="11.85546875" style="6" customWidth="1"/>
    <col min="3327" max="3327" width="15" style="6" customWidth="1"/>
    <col min="3328" max="3328" width="12.85546875" style="6" customWidth="1"/>
    <col min="3329" max="3329" width="13.5703125" style="6" customWidth="1"/>
    <col min="3330" max="3330" width="14.140625" style="6" customWidth="1"/>
    <col min="3331" max="3331" width="12.5703125" style="6" customWidth="1"/>
    <col min="3332" max="3332" width="13.28515625" style="6" customWidth="1"/>
    <col min="3333" max="3581" width="8.7109375" style="6"/>
    <col min="3582" max="3582" width="11.85546875" style="6" customWidth="1"/>
    <col min="3583" max="3583" width="15" style="6" customWidth="1"/>
    <col min="3584" max="3584" width="12.85546875" style="6" customWidth="1"/>
    <col min="3585" max="3585" width="13.5703125" style="6" customWidth="1"/>
    <col min="3586" max="3586" width="14.140625" style="6" customWidth="1"/>
    <col min="3587" max="3587" width="12.5703125" style="6" customWidth="1"/>
    <col min="3588" max="3588" width="13.28515625" style="6" customWidth="1"/>
    <col min="3589" max="3837" width="8.7109375" style="6"/>
    <col min="3838" max="3838" width="11.85546875" style="6" customWidth="1"/>
    <col min="3839" max="3839" width="15" style="6" customWidth="1"/>
    <col min="3840" max="3840" width="12.85546875" style="6" customWidth="1"/>
    <col min="3841" max="3841" width="13.5703125" style="6" customWidth="1"/>
    <col min="3842" max="3842" width="14.140625" style="6" customWidth="1"/>
    <col min="3843" max="3843" width="12.5703125" style="6" customWidth="1"/>
    <col min="3844" max="3844" width="13.28515625" style="6" customWidth="1"/>
    <col min="3845" max="4093" width="8.7109375" style="6"/>
    <col min="4094" max="4094" width="11.85546875" style="6" customWidth="1"/>
    <col min="4095" max="4095" width="15" style="6" customWidth="1"/>
    <col min="4096" max="4096" width="12.85546875" style="6" customWidth="1"/>
    <col min="4097" max="4097" width="13.5703125" style="6" customWidth="1"/>
    <col min="4098" max="4098" width="14.140625" style="6" customWidth="1"/>
    <col min="4099" max="4099" width="12.5703125" style="6" customWidth="1"/>
    <col min="4100" max="4100" width="13.28515625" style="6" customWidth="1"/>
    <col min="4101" max="4349" width="8.7109375" style="6"/>
    <col min="4350" max="4350" width="11.85546875" style="6" customWidth="1"/>
    <col min="4351" max="4351" width="15" style="6" customWidth="1"/>
    <col min="4352" max="4352" width="12.85546875" style="6" customWidth="1"/>
    <col min="4353" max="4353" width="13.5703125" style="6" customWidth="1"/>
    <col min="4354" max="4354" width="14.140625" style="6" customWidth="1"/>
    <col min="4355" max="4355" width="12.5703125" style="6" customWidth="1"/>
    <col min="4356" max="4356" width="13.28515625" style="6" customWidth="1"/>
    <col min="4357" max="4605" width="8.7109375" style="6"/>
    <col min="4606" max="4606" width="11.85546875" style="6" customWidth="1"/>
    <col min="4607" max="4607" width="15" style="6" customWidth="1"/>
    <col min="4608" max="4608" width="12.85546875" style="6" customWidth="1"/>
    <col min="4609" max="4609" width="13.5703125" style="6" customWidth="1"/>
    <col min="4610" max="4610" width="14.140625" style="6" customWidth="1"/>
    <col min="4611" max="4611" width="12.5703125" style="6" customWidth="1"/>
    <col min="4612" max="4612" width="13.28515625" style="6" customWidth="1"/>
    <col min="4613" max="4861" width="8.7109375" style="6"/>
    <col min="4862" max="4862" width="11.85546875" style="6" customWidth="1"/>
    <col min="4863" max="4863" width="15" style="6" customWidth="1"/>
    <col min="4864" max="4864" width="12.85546875" style="6" customWidth="1"/>
    <col min="4865" max="4865" width="13.5703125" style="6" customWidth="1"/>
    <col min="4866" max="4866" width="14.140625" style="6" customWidth="1"/>
    <col min="4867" max="4867" width="12.5703125" style="6" customWidth="1"/>
    <col min="4868" max="4868" width="13.28515625" style="6" customWidth="1"/>
    <col min="4869" max="5117" width="8.7109375" style="6"/>
    <col min="5118" max="5118" width="11.85546875" style="6" customWidth="1"/>
    <col min="5119" max="5119" width="15" style="6" customWidth="1"/>
    <col min="5120" max="5120" width="12.85546875" style="6" customWidth="1"/>
    <col min="5121" max="5121" width="13.5703125" style="6" customWidth="1"/>
    <col min="5122" max="5122" width="14.140625" style="6" customWidth="1"/>
    <col min="5123" max="5123" width="12.5703125" style="6" customWidth="1"/>
    <col min="5124" max="5124" width="13.28515625" style="6" customWidth="1"/>
    <col min="5125" max="5373" width="8.7109375" style="6"/>
    <col min="5374" max="5374" width="11.85546875" style="6" customWidth="1"/>
    <col min="5375" max="5375" width="15" style="6" customWidth="1"/>
    <col min="5376" max="5376" width="12.85546875" style="6" customWidth="1"/>
    <col min="5377" max="5377" width="13.5703125" style="6" customWidth="1"/>
    <col min="5378" max="5378" width="14.140625" style="6" customWidth="1"/>
    <col min="5379" max="5379" width="12.5703125" style="6" customWidth="1"/>
    <col min="5380" max="5380" width="13.28515625" style="6" customWidth="1"/>
    <col min="5381" max="5629" width="8.7109375" style="6"/>
    <col min="5630" max="5630" width="11.85546875" style="6" customWidth="1"/>
    <col min="5631" max="5631" width="15" style="6" customWidth="1"/>
    <col min="5632" max="5632" width="12.85546875" style="6" customWidth="1"/>
    <col min="5633" max="5633" width="13.5703125" style="6" customWidth="1"/>
    <col min="5634" max="5634" width="14.140625" style="6" customWidth="1"/>
    <col min="5635" max="5635" width="12.5703125" style="6" customWidth="1"/>
    <col min="5636" max="5636" width="13.28515625" style="6" customWidth="1"/>
    <col min="5637" max="5885" width="8.7109375" style="6"/>
    <col min="5886" max="5886" width="11.85546875" style="6" customWidth="1"/>
    <col min="5887" max="5887" width="15" style="6" customWidth="1"/>
    <col min="5888" max="5888" width="12.85546875" style="6" customWidth="1"/>
    <col min="5889" max="5889" width="13.5703125" style="6" customWidth="1"/>
    <col min="5890" max="5890" width="14.140625" style="6" customWidth="1"/>
    <col min="5891" max="5891" width="12.5703125" style="6" customWidth="1"/>
    <col min="5892" max="5892" width="13.28515625" style="6" customWidth="1"/>
    <col min="5893" max="6141" width="8.7109375" style="6"/>
    <col min="6142" max="6142" width="11.85546875" style="6" customWidth="1"/>
    <col min="6143" max="6143" width="15" style="6" customWidth="1"/>
    <col min="6144" max="6144" width="12.85546875" style="6" customWidth="1"/>
    <col min="6145" max="6145" width="13.5703125" style="6" customWidth="1"/>
    <col min="6146" max="6146" width="14.140625" style="6" customWidth="1"/>
    <col min="6147" max="6147" width="12.5703125" style="6" customWidth="1"/>
    <col min="6148" max="6148" width="13.28515625" style="6" customWidth="1"/>
    <col min="6149" max="6397" width="8.7109375" style="6"/>
    <col min="6398" max="6398" width="11.85546875" style="6" customWidth="1"/>
    <col min="6399" max="6399" width="15" style="6" customWidth="1"/>
    <col min="6400" max="6400" width="12.85546875" style="6" customWidth="1"/>
    <col min="6401" max="6401" width="13.5703125" style="6" customWidth="1"/>
    <col min="6402" max="6402" width="14.140625" style="6" customWidth="1"/>
    <col min="6403" max="6403" width="12.5703125" style="6" customWidth="1"/>
    <col min="6404" max="6404" width="13.28515625" style="6" customWidth="1"/>
    <col min="6405" max="6653" width="8.7109375" style="6"/>
    <col min="6654" max="6654" width="11.85546875" style="6" customWidth="1"/>
    <col min="6655" max="6655" width="15" style="6" customWidth="1"/>
    <col min="6656" max="6656" width="12.85546875" style="6" customWidth="1"/>
    <col min="6657" max="6657" width="13.5703125" style="6" customWidth="1"/>
    <col min="6658" max="6658" width="14.140625" style="6" customWidth="1"/>
    <col min="6659" max="6659" width="12.5703125" style="6" customWidth="1"/>
    <col min="6660" max="6660" width="13.28515625" style="6" customWidth="1"/>
    <col min="6661" max="6909" width="8.7109375" style="6"/>
    <col min="6910" max="6910" width="11.85546875" style="6" customWidth="1"/>
    <col min="6911" max="6911" width="15" style="6" customWidth="1"/>
    <col min="6912" max="6912" width="12.85546875" style="6" customWidth="1"/>
    <col min="6913" max="6913" width="13.5703125" style="6" customWidth="1"/>
    <col min="6914" max="6914" width="14.140625" style="6" customWidth="1"/>
    <col min="6915" max="6915" width="12.5703125" style="6" customWidth="1"/>
    <col min="6916" max="6916" width="13.28515625" style="6" customWidth="1"/>
    <col min="6917" max="7165" width="8.7109375" style="6"/>
    <col min="7166" max="7166" width="11.85546875" style="6" customWidth="1"/>
    <col min="7167" max="7167" width="15" style="6" customWidth="1"/>
    <col min="7168" max="7168" width="12.85546875" style="6" customWidth="1"/>
    <col min="7169" max="7169" width="13.5703125" style="6" customWidth="1"/>
    <col min="7170" max="7170" width="14.140625" style="6" customWidth="1"/>
    <col min="7171" max="7171" width="12.5703125" style="6" customWidth="1"/>
    <col min="7172" max="7172" width="13.28515625" style="6" customWidth="1"/>
    <col min="7173" max="7421" width="8.7109375" style="6"/>
    <col min="7422" max="7422" width="11.85546875" style="6" customWidth="1"/>
    <col min="7423" max="7423" width="15" style="6" customWidth="1"/>
    <col min="7424" max="7424" width="12.85546875" style="6" customWidth="1"/>
    <col min="7425" max="7425" width="13.5703125" style="6" customWidth="1"/>
    <col min="7426" max="7426" width="14.140625" style="6" customWidth="1"/>
    <col min="7427" max="7427" width="12.5703125" style="6" customWidth="1"/>
    <col min="7428" max="7428" width="13.28515625" style="6" customWidth="1"/>
    <col min="7429" max="7677" width="8.7109375" style="6"/>
    <col min="7678" max="7678" width="11.85546875" style="6" customWidth="1"/>
    <col min="7679" max="7679" width="15" style="6" customWidth="1"/>
    <col min="7680" max="7680" width="12.85546875" style="6" customWidth="1"/>
    <col min="7681" max="7681" width="13.5703125" style="6" customWidth="1"/>
    <col min="7682" max="7682" width="14.140625" style="6" customWidth="1"/>
    <col min="7683" max="7683" width="12.5703125" style="6" customWidth="1"/>
    <col min="7684" max="7684" width="13.28515625" style="6" customWidth="1"/>
    <col min="7685" max="7933" width="8.7109375" style="6"/>
    <col min="7934" max="7934" width="11.85546875" style="6" customWidth="1"/>
    <col min="7935" max="7935" width="15" style="6" customWidth="1"/>
    <col min="7936" max="7936" width="12.85546875" style="6" customWidth="1"/>
    <col min="7937" max="7937" width="13.5703125" style="6" customWidth="1"/>
    <col min="7938" max="7938" width="14.140625" style="6" customWidth="1"/>
    <col min="7939" max="7939" width="12.5703125" style="6" customWidth="1"/>
    <col min="7940" max="7940" width="13.28515625" style="6" customWidth="1"/>
    <col min="7941" max="8189" width="8.7109375" style="6"/>
    <col min="8190" max="8190" width="11.85546875" style="6" customWidth="1"/>
    <col min="8191" max="8191" width="15" style="6" customWidth="1"/>
    <col min="8192" max="8192" width="12.85546875" style="6" customWidth="1"/>
    <col min="8193" max="8193" width="13.5703125" style="6" customWidth="1"/>
    <col min="8194" max="8194" width="14.140625" style="6" customWidth="1"/>
    <col min="8195" max="8195" width="12.5703125" style="6" customWidth="1"/>
    <col min="8196" max="8196" width="13.28515625" style="6" customWidth="1"/>
    <col min="8197" max="8445" width="8.7109375" style="6"/>
    <col min="8446" max="8446" width="11.85546875" style="6" customWidth="1"/>
    <col min="8447" max="8447" width="15" style="6" customWidth="1"/>
    <col min="8448" max="8448" width="12.85546875" style="6" customWidth="1"/>
    <col min="8449" max="8449" width="13.5703125" style="6" customWidth="1"/>
    <col min="8450" max="8450" width="14.140625" style="6" customWidth="1"/>
    <col min="8451" max="8451" width="12.5703125" style="6" customWidth="1"/>
    <col min="8452" max="8452" width="13.28515625" style="6" customWidth="1"/>
    <col min="8453" max="8701" width="8.7109375" style="6"/>
    <col min="8702" max="8702" width="11.85546875" style="6" customWidth="1"/>
    <col min="8703" max="8703" width="15" style="6" customWidth="1"/>
    <col min="8704" max="8704" width="12.85546875" style="6" customWidth="1"/>
    <col min="8705" max="8705" width="13.5703125" style="6" customWidth="1"/>
    <col min="8706" max="8706" width="14.140625" style="6" customWidth="1"/>
    <col min="8707" max="8707" width="12.5703125" style="6" customWidth="1"/>
    <col min="8708" max="8708" width="13.28515625" style="6" customWidth="1"/>
    <col min="8709" max="8957" width="8.7109375" style="6"/>
    <col min="8958" max="8958" width="11.85546875" style="6" customWidth="1"/>
    <col min="8959" max="8959" width="15" style="6" customWidth="1"/>
    <col min="8960" max="8960" width="12.85546875" style="6" customWidth="1"/>
    <col min="8961" max="8961" width="13.5703125" style="6" customWidth="1"/>
    <col min="8962" max="8962" width="14.140625" style="6" customWidth="1"/>
    <col min="8963" max="8963" width="12.5703125" style="6" customWidth="1"/>
    <col min="8964" max="8964" width="13.28515625" style="6" customWidth="1"/>
    <col min="8965" max="9213" width="8.7109375" style="6"/>
    <col min="9214" max="9214" width="11.85546875" style="6" customWidth="1"/>
    <col min="9215" max="9215" width="15" style="6" customWidth="1"/>
    <col min="9216" max="9216" width="12.85546875" style="6" customWidth="1"/>
    <col min="9217" max="9217" width="13.5703125" style="6" customWidth="1"/>
    <col min="9218" max="9218" width="14.140625" style="6" customWidth="1"/>
    <col min="9219" max="9219" width="12.5703125" style="6" customWidth="1"/>
    <col min="9220" max="9220" width="13.28515625" style="6" customWidth="1"/>
    <col min="9221" max="9469" width="8.7109375" style="6"/>
    <col min="9470" max="9470" width="11.85546875" style="6" customWidth="1"/>
    <col min="9471" max="9471" width="15" style="6" customWidth="1"/>
    <col min="9472" max="9472" width="12.85546875" style="6" customWidth="1"/>
    <col min="9473" max="9473" width="13.5703125" style="6" customWidth="1"/>
    <col min="9474" max="9474" width="14.140625" style="6" customWidth="1"/>
    <col min="9475" max="9475" width="12.5703125" style="6" customWidth="1"/>
    <col min="9476" max="9476" width="13.28515625" style="6" customWidth="1"/>
    <col min="9477" max="9725" width="8.7109375" style="6"/>
    <col min="9726" max="9726" width="11.85546875" style="6" customWidth="1"/>
    <col min="9727" max="9727" width="15" style="6" customWidth="1"/>
    <col min="9728" max="9728" width="12.85546875" style="6" customWidth="1"/>
    <col min="9729" max="9729" width="13.5703125" style="6" customWidth="1"/>
    <col min="9730" max="9730" width="14.140625" style="6" customWidth="1"/>
    <col min="9731" max="9731" width="12.5703125" style="6" customWidth="1"/>
    <col min="9732" max="9732" width="13.28515625" style="6" customWidth="1"/>
    <col min="9733" max="9981" width="8.7109375" style="6"/>
    <col min="9982" max="9982" width="11.85546875" style="6" customWidth="1"/>
    <col min="9983" max="9983" width="15" style="6" customWidth="1"/>
    <col min="9984" max="9984" width="12.85546875" style="6" customWidth="1"/>
    <col min="9985" max="9985" width="13.5703125" style="6" customWidth="1"/>
    <col min="9986" max="9986" width="14.140625" style="6" customWidth="1"/>
    <col min="9987" max="9987" width="12.5703125" style="6" customWidth="1"/>
    <col min="9988" max="9988" width="13.28515625" style="6" customWidth="1"/>
    <col min="9989" max="10237" width="8.7109375" style="6"/>
    <col min="10238" max="10238" width="11.85546875" style="6" customWidth="1"/>
    <col min="10239" max="10239" width="15" style="6" customWidth="1"/>
    <col min="10240" max="10240" width="12.85546875" style="6" customWidth="1"/>
    <col min="10241" max="10241" width="13.5703125" style="6" customWidth="1"/>
    <col min="10242" max="10242" width="14.140625" style="6" customWidth="1"/>
    <col min="10243" max="10243" width="12.5703125" style="6" customWidth="1"/>
    <col min="10244" max="10244" width="13.28515625" style="6" customWidth="1"/>
    <col min="10245" max="10493" width="8.7109375" style="6"/>
    <col min="10494" max="10494" width="11.85546875" style="6" customWidth="1"/>
    <col min="10495" max="10495" width="15" style="6" customWidth="1"/>
    <col min="10496" max="10496" width="12.85546875" style="6" customWidth="1"/>
    <col min="10497" max="10497" width="13.5703125" style="6" customWidth="1"/>
    <col min="10498" max="10498" width="14.140625" style="6" customWidth="1"/>
    <col min="10499" max="10499" width="12.5703125" style="6" customWidth="1"/>
    <col min="10500" max="10500" width="13.28515625" style="6" customWidth="1"/>
    <col min="10501" max="10749" width="8.7109375" style="6"/>
    <col min="10750" max="10750" width="11.85546875" style="6" customWidth="1"/>
    <col min="10751" max="10751" width="15" style="6" customWidth="1"/>
    <col min="10752" max="10752" width="12.85546875" style="6" customWidth="1"/>
    <col min="10753" max="10753" width="13.5703125" style="6" customWidth="1"/>
    <col min="10754" max="10754" width="14.140625" style="6" customWidth="1"/>
    <col min="10755" max="10755" width="12.5703125" style="6" customWidth="1"/>
    <col min="10756" max="10756" width="13.28515625" style="6" customWidth="1"/>
    <col min="10757" max="11005" width="8.7109375" style="6"/>
    <col min="11006" max="11006" width="11.85546875" style="6" customWidth="1"/>
    <col min="11007" max="11007" width="15" style="6" customWidth="1"/>
    <col min="11008" max="11008" width="12.85546875" style="6" customWidth="1"/>
    <col min="11009" max="11009" width="13.5703125" style="6" customWidth="1"/>
    <col min="11010" max="11010" width="14.140625" style="6" customWidth="1"/>
    <col min="11011" max="11011" width="12.5703125" style="6" customWidth="1"/>
    <col min="11012" max="11012" width="13.28515625" style="6" customWidth="1"/>
    <col min="11013" max="11261" width="8.7109375" style="6"/>
    <col min="11262" max="11262" width="11.85546875" style="6" customWidth="1"/>
    <col min="11263" max="11263" width="15" style="6" customWidth="1"/>
    <col min="11264" max="11264" width="12.85546875" style="6" customWidth="1"/>
    <col min="11265" max="11265" width="13.5703125" style="6" customWidth="1"/>
    <col min="11266" max="11266" width="14.140625" style="6" customWidth="1"/>
    <col min="11267" max="11267" width="12.5703125" style="6" customWidth="1"/>
    <col min="11268" max="11268" width="13.28515625" style="6" customWidth="1"/>
    <col min="11269" max="11517" width="8.7109375" style="6"/>
    <col min="11518" max="11518" width="11.85546875" style="6" customWidth="1"/>
    <col min="11519" max="11519" width="15" style="6" customWidth="1"/>
    <col min="11520" max="11520" width="12.85546875" style="6" customWidth="1"/>
    <col min="11521" max="11521" width="13.5703125" style="6" customWidth="1"/>
    <col min="11522" max="11522" width="14.140625" style="6" customWidth="1"/>
    <col min="11523" max="11523" width="12.5703125" style="6" customWidth="1"/>
    <col min="11524" max="11524" width="13.28515625" style="6" customWidth="1"/>
    <col min="11525" max="11773" width="8.7109375" style="6"/>
    <col min="11774" max="11774" width="11.85546875" style="6" customWidth="1"/>
    <col min="11775" max="11775" width="15" style="6" customWidth="1"/>
    <col min="11776" max="11776" width="12.85546875" style="6" customWidth="1"/>
    <col min="11777" max="11777" width="13.5703125" style="6" customWidth="1"/>
    <col min="11778" max="11778" width="14.140625" style="6" customWidth="1"/>
    <col min="11779" max="11779" width="12.5703125" style="6" customWidth="1"/>
    <col min="11780" max="11780" width="13.28515625" style="6" customWidth="1"/>
    <col min="11781" max="12029" width="8.7109375" style="6"/>
    <col min="12030" max="12030" width="11.85546875" style="6" customWidth="1"/>
    <col min="12031" max="12031" width="15" style="6" customWidth="1"/>
    <col min="12032" max="12032" width="12.85546875" style="6" customWidth="1"/>
    <col min="12033" max="12033" width="13.5703125" style="6" customWidth="1"/>
    <col min="12034" max="12034" width="14.140625" style="6" customWidth="1"/>
    <col min="12035" max="12035" width="12.5703125" style="6" customWidth="1"/>
    <col min="12036" max="12036" width="13.28515625" style="6" customWidth="1"/>
    <col min="12037" max="12285" width="8.7109375" style="6"/>
    <col min="12286" max="12286" width="11.85546875" style="6" customWidth="1"/>
    <col min="12287" max="12287" width="15" style="6" customWidth="1"/>
    <col min="12288" max="12288" width="12.85546875" style="6" customWidth="1"/>
    <col min="12289" max="12289" width="13.5703125" style="6" customWidth="1"/>
    <col min="12290" max="12290" width="14.140625" style="6" customWidth="1"/>
    <col min="12291" max="12291" width="12.5703125" style="6" customWidth="1"/>
    <col min="12292" max="12292" width="13.28515625" style="6" customWidth="1"/>
    <col min="12293" max="12541" width="8.7109375" style="6"/>
    <col min="12542" max="12542" width="11.85546875" style="6" customWidth="1"/>
    <col min="12543" max="12543" width="15" style="6" customWidth="1"/>
    <col min="12544" max="12544" width="12.85546875" style="6" customWidth="1"/>
    <col min="12545" max="12545" width="13.5703125" style="6" customWidth="1"/>
    <col min="12546" max="12546" width="14.140625" style="6" customWidth="1"/>
    <col min="12547" max="12547" width="12.5703125" style="6" customWidth="1"/>
    <col min="12548" max="12548" width="13.28515625" style="6" customWidth="1"/>
    <col min="12549" max="12797" width="8.7109375" style="6"/>
    <col min="12798" max="12798" width="11.85546875" style="6" customWidth="1"/>
    <col min="12799" max="12799" width="15" style="6" customWidth="1"/>
    <col min="12800" max="12800" width="12.85546875" style="6" customWidth="1"/>
    <col min="12801" max="12801" width="13.5703125" style="6" customWidth="1"/>
    <col min="12802" max="12802" width="14.140625" style="6" customWidth="1"/>
    <col min="12803" max="12803" width="12.5703125" style="6" customWidth="1"/>
    <col min="12804" max="12804" width="13.28515625" style="6" customWidth="1"/>
    <col min="12805" max="13053" width="8.7109375" style="6"/>
    <col min="13054" max="13054" width="11.85546875" style="6" customWidth="1"/>
    <col min="13055" max="13055" width="15" style="6" customWidth="1"/>
    <col min="13056" max="13056" width="12.85546875" style="6" customWidth="1"/>
    <col min="13057" max="13057" width="13.5703125" style="6" customWidth="1"/>
    <col min="13058" max="13058" width="14.140625" style="6" customWidth="1"/>
    <col min="13059" max="13059" width="12.5703125" style="6" customWidth="1"/>
    <col min="13060" max="13060" width="13.28515625" style="6" customWidth="1"/>
    <col min="13061" max="13309" width="8.7109375" style="6"/>
    <col min="13310" max="13310" width="11.85546875" style="6" customWidth="1"/>
    <col min="13311" max="13311" width="15" style="6" customWidth="1"/>
    <col min="13312" max="13312" width="12.85546875" style="6" customWidth="1"/>
    <col min="13313" max="13313" width="13.5703125" style="6" customWidth="1"/>
    <col min="13314" max="13314" width="14.140625" style="6" customWidth="1"/>
    <col min="13315" max="13315" width="12.5703125" style="6" customWidth="1"/>
    <col min="13316" max="13316" width="13.28515625" style="6" customWidth="1"/>
    <col min="13317" max="13565" width="8.7109375" style="6"/>
    <col min="13566" max="13566" width="11.85546875" style="6" customWidth="1"/>
    <col min="13567" max="13567" width="15" style="6" customWidth="1"/>
    <col min="13568" max="13568" width="12.85546875" style="6" customWidth="1"/>
    <col min="13569" max="13569" width="13.5703125" style="6" customWidth="1"/>
    <col min="13570" max="13570" width="14.140625" style="6" customWidth="1"/>
    <col min="13571" max="13571" width="12.5703125" style="6" customWidth="1"/>
    <col min="13572" max="13572" width="13.28515625" style="6" customWidth="1"/>
    <col min="13573" max="13821" width="8.7109375" style="6"/>
    <col min="13822" max="13822" width="11.85546875" style="6" customWidth="1"/>
    <col min="13823" max="13823" width="15" style="6" customWidth="1"/>
    <col min="13824" max="13824" width="12.85546875" style="6" customWidth="1"/>
    <col min="13825" max="13825" width="13.5703125" style="6" customWidth="1"/>
    <col min="13826" max="13826" width="14.140625" style="6" customWidth="1"/>
    <col min="13827" max="13827" width="12.5703125" style="6" customWidth="1"/>
    <col min="13828" max="13828" width="13.28515625" style="6" customWidth="1"/>
    <col min="13829" max="14077" width="8.7109375" style="6"/>
    <col min="14078" max="14078" width="11.85546875" style="6" customWidth="1"/>
    <col min="14079" max="14079" width="15" style="6" customWidth="1"/>
    <col min="14080" max="14080" width="12.85546875" style="6" customWidth="1"/>
    <col min="14081" max="14081" width="13.5703125" style="6" customWidth="1"/>
    <col min="14082" max="14082" width="14.140625" style="6" customWidth="1"/>
    <col min="14083" max="14083" width="12.5703125" style="6" customWidth="1"/>
    <col min="14084" max="14084" width="13.28515625" style="6" customWidth="1"/>
    <col min="14085" max="14333" width="8.7109375" style="6"/>
    <col min="14334" max="14334" width="11.85546875" style="6" customWidth="1"/>
    <col min="14335" max="14335" width="15" style="6" customWidth="1"/>
    <col min="14336" max="14336" width="12.85546875" style="6" customWidth="1"/>
    <col min="14337" max="14337" width="13.5703125" style="6" customWidth="1"/>
    <col min="14338" max="14338" width="14.140625" style="6" customWidth="1"/>
    <col min="14339" max="14339" width="12.5703125" style="6" customWidth="1"/>
    <col min="14340" max="14340" width="13.28515625" style="6" customWidth="1"/>
    <col min="14341" max="14589" width="8.7109375" style="6"/>
    <col min="14590" max="14590" width="11.85546875" style="6" customWidth="1"/>
    <col min="14591" max="14591" width="15" style="6" customWidth="1"/>
    <col min="14592" max="14592" width="12.85546875" style="6" customWidth="1"/>
    <col min="14593" max="14593" width="13.5703125" style="6" customWidth="1"/>
    <col min="14594" max="14594" width="14.140625" style="6" customWidth="1"/>
    <col min="14595" max="14595" width="12.5703125" style="6" customWidth="1"/>
    <col min="14596" max="14596" width="13.28515625" style="6" customWidth="1"/>
    <col min="14597" max="14845" width="8.7109375" style="6"/>
    <col min="14846" max="14846" width="11.85546875" style="6" customWidth="1"/>
    <col min="14847" max="14847" width="15" style="6" customWidth="1"/>
    <col min="14848" max="14848" width="12.85546875" style="6" customWidth="1"/>
    <col min="14849" max="14849" width="13.5703125" style="6" customWidth="1"/>
    <col min="14850" max="14850" width="14.140625" style="6" customWidth="1"/>
    <col min="14851" max="14851" width="12.5703125" style="6" customWidth="1"/>
    <col min="14852" max="14852" width="13.28515625" style="6" customWidth="1"/>
    <col min="14853" max="15101" width="8.7109375" style="6"/>
    <col min="15102" max="15102" width="11.85546875" style="6" customWidth="1"/>
    <col min="15103" max="15103" width="15" style="6" customWidth="1"/>
    <col min="15104" max="15104" width="12.85546875" style="6" customWidth="1"/>
    <col min="15105" max="15105" width="13.5703125" style="6" customWidth="1"/>
    <col min="15106" max="15106" width="14.140625" style="6" customWidth="1"/>
    <col min="15107" max="15107" width="12.5703125" style="6" customWidth="1"/>
    <col min="15108" max="15108" width="13.28515625" style="6" customWidth="1"/>
    <col min="15109" max="15357" width="8.7109375" style="6"/>
    <col min="15358" max="15358" width="11.85546875" style="6" customWidth="1"/>
    <col min="15359" max="15359" width="15" style="6" customWidth="1"/>
    <col min="15360" max="15360" width="12.85546875" style="6" customWidth="1"/>
    <col min="15361" max="15361" width="13.5703125" style="6" customWidth="1"/>
    <col min="15362" max="15362" width="14.140625" style="6" customWidth="1"/>
    <col min="15363" max="15363" width="12.5703125" style="6" customWidth="1"/>
    <col min="15364" max="15364" width="13.28515625" style="6" customWidth="1"/>
    <col min="15365" max="15613" width="8.7109375" style="6"/>
    <col min="15614" max="15614" width="11.85546875" style="6" customWidth="1"/>
    <col min="15615" max="15615" width="15" style="6" customWidth="1"/>
    <col min="15616" max="15616" width="12.85546875" style="6" customWidth="1"/>
    <col min="15617" max="15617" width="13.5703125" style="6" customWidth="1"/>
    <col min="15618" max="15618" width="14.140625" style="6" customWidth="1"/>
    <col min="15619" max="15619" width="12.5703125" style="6" customWidth="1"/>
    <col min="15620" max="15620" width="13.28515625" style="6" customWidth="1"/>
    <col min="15621" max="15869" width="8.7109375" style="6"/>
    <col min="15870" max="15870" width="11.85546875" style="6" customWidth="1"/>
    <col min="15871" max="15871" width="15" style="6" customWidth="1"/>
    <col min="15872" max="15872" width="12.85546875" style="6" customWidth="1"/>
    <col min="15873" max="15873" width="13.5703125" style="6" customWidth="1"/>
    <col min="15874" max="15874" width="14.140625" style="6" customWidth="1"/>
    <col min="15875" max="15875" width="12.5703125" style="6" customWidth="1"/>
    <col min="15876" max="15876" width="13.28515625" style="6" customWidth="1"/>
    <col min="15877" max="16125" width="8.7109375" style="6"/>
    <col min="16126" max="16126" width="11.85546875" style="6" customWidth="1"/>
    <col min="16127" max="16127" width="15" style="6" customWidth="1"/>
    <col min="16128" max="16128" width="12.85546875" style="6" customWidth="1"/>
    <col min="16129" max="16129" width="13.5703125" style="6" customWidth="1"/>
    <col min="16130" max="16130" width="14.140625" style="6" customWidth="1"/>
    <col min="16131" max="16131" width="12.5703125" style="6" customWidth="1"/>
    <col min="16132" max="16132" width="13.28515625" style="6" customWidth="1"/>
    <col min="16133" max="16384" width="8.7109375" style="6"/>
  </cols>
  <sheetData>
    <row r="1" spans="1:7" ht="60" customHeight="1" x14ac:dyDescent="0.2">
      <c r="B1" s="7" t="s">
        <v>107</v>
      </c>
      <c r="C1" s="46"/>
      <c r="D1" s="46"/>
      <c r="E1" s="46"/>
      <c r="G1" s="46"/>
    </row>
    <row r="2" spans="1:7" ht="20.100000000000001" customHeight="1" thickBot="1" x14ac:dyDescent="0.25"/>
    <row r="3" spans="1:7" ht="20.100000000000001" customHeight="1" thickTop="1" thickBot="1" x14ac:dyDescent="0.25">
      <c r="A3" s="8" t="s">
        <v>80</v>
      </c>
      <c r="B3" s="10" t="s">
        <v>106</v>
      </c>
      <c r="C3" s="10" t="s">
        <v>67</v>
      </c>
      <c r="D3" s="9" t="s">
        <v>68</v>
      </c>
      <c r="E3" s="9" t="s">
        <v>69</v>
      </c>
      <c r="F3" s="83" t="s">
        <v>57</v>
      </c>
      <c r="G3" s="11" t="s">
        <v>70</v>
      </c>
    </row>
    <row r="4" spans="1:7" ht="20.100000000000001" customHeight="1" thickTop="1" x14ac:dyDescent="0.2">
      <c r="A4" s="77" t="s">
        <v>81</v>
      </c>
      <c r="B4" s="4">
        <v>1</v>
      </c>
      <c r="C4" s="4">
        <v>1</v>
      </c>
      <c r="D4" s="3">
        <v>1</v>
      </c>
      <c r="E4" s="3">
        <v>1</v>
      </c>
      <c r="F4" s="84">
        <v>1</v>
      </c>
      <c r="G4" s="5">
        <v>1</v>
      </c>
    </row>
    <row r="5" spans="1:7" s="49" customFormat="1" ht="20.100000000000001" customHeight="1" x14ac:dyDescent="0.2">
      <c r="A5" s="48" t="s">
        <v>57</v>
      </c>
      <c r="B5" s="68">
        <f>B6/10^6</f>
        <v>3.7259E-2</v>
      </c>
      <c r="C5" s="68">
        <f>C6/10^6</f>
        <v>0.27872000000000002</v>
      </c>
      <c r="D5" s="68">
        <f t="shared" ref="D5" si="0">D6/10^6</f>
        <v>1.0549583648750946</v>
      </c>
      <c r="E5" s="68">
        <f>E6/10^6</f>
        <v>4.1868000000000001E-3</v>
      </c>
      <c r="F5" s="75">
        <f>F4</f>
        <v>1</v>
      </c>
      <c r="G5" s="69">
        <f>G6/10^6</f>
        <v>9.9999999999999995E-7</v>
      </c>
    </row>
    <row r="6" spans="1:7" s="49" customFormat="1" ht="20.100000000000001" customHeight="1" x14ac:dyDescent="0.2">
      <c r="A6" s="48" t="s">
        <v>70</v>
      </c>
      <c r="B6" s="68">
        <f>3.7259*10^4*B8</f>
        <v>37259</v>
      </c>
      <c r="C6" s="68">
        <f>2.7872*10^5*C9</f>
        <v>278720</v>
      </c>
      <c r="D6" s="68">
        <f>2.7872*10^5*D9</f>
        <v>1054958.3648750947</v>
      </c>
      <c r="E6" s="68">
        <f>4186.8*E7</f>
        <v>4186.8</v>
      </c>
      <c r="F6" s="75">
        <f>F5*10^6</f>
        <v>1000000</v>
      </c>
      <c r="G6" s="69">
        <f>G4</f>
        <v>1</v>
      </c>
    </row>
    <row r="7" spans="1:7" s="49" customFormat="1" ht="20.100000000000001" customHeight="1" x14ac:dyDescent="0.2">
      <c r="A7" s="48" t="s">
        <v>69</v>
      </c>
      <c r="B7" s="68">
        <f>8.89915*B8</f>
        <v>8.8991500000000006</v>
      </c>
      <c r="C7" s="68">
        <f>66.6148*C9</f>
        <v>66.614800000000002</v>
      </c>
      <c r="D7" s="68">
        <f>66.6148*D9</f>
        <v>252.13777441332326</v>
      </c>
      <c r="E7" s="68">
        <f>E4</f>
        <v>1</v>
      </c>
      <c r="F7" s="75">
        <f>239.01*F5</f>
        <v>239.01</v>
      </c>
      <c r="G7" s="69">
        <f>239.01*G5</f>
        <v>2.3900999999999998E-4</v>
      </c>
    </row>
    <row r="8" spans="1:7" ht="20.100000000000001" customHeight="1" x14ac:dyDescent="0.2">
      <c r="A8" s="48" t="s">
        <v>106</v>
      </c>
      <c r="B8" s="68">
        <f>B4</f>
        <v>1</v>
      </c>
      <c r="C8" s="68">
        <f>7.4805*C9</f>
        <v>7.4805000000000001</v>
      </c>
      <c r="D8" s="68">
        <f>7.4805*D9</f>
        <v>28.313777441332324</v>
      </c>
      <c r="E8" s="68">
        <f>0.11237*E7</f>
        <v>0.11237</v>
      </c>
      <c r="F8" s="75">
        <f>26.839*F5</f>
        <v>26.838999999999999</v>
      </c>
      <c r="G8" s="69">
        <f>26.839*G5</f>
        <v>2.6838999999999998E-5</v>
      </c>
    </row>
    <row r="9" spans="1:7" ht="20.100000000000001" customHeight="1" x14ac:dyDescent="0.2">
      <c r="A9" s="48" t="s">
        <v>67</v>
      </c>
      <c r="B9" s="68">
        <f>0.1337*B8</f>
        <v>0.13370000000000001</v>
      </c>
      <c r="C9" s="68">
        <f>C4</f>
        <v>1</v>
      </c>
      <c r="D9" s="68">
        <f>D10/0.2642</f>
        <v>3.7850113550340652</v>
      </c>
      <c r="E9" s="68">
        <f>0.01501*E7</f>
        <v>1.5010000000000001E-2</v>
      </c>
      <c r="F9" s="75">
        <f>3.5879*F5</f>
        <v>3.5878999999999999</v>
      </c>
      <c r="G9" s="69">
        <f>3.5879*G5</f>
        <v>3.5878999999999996E-6</v>
      </c>
    </row>
    <row r="10" spans="1:7" ht="20.100000000000001" customHeight="1" thickBot="1" x14ac:dyDescent="0.25">
      <c r="A10" s="41" t="s">
        <v>68</v>
      </c>
      <c r="B10" s="70">
        <f>0.03531*B8</f>
        <v>3.5310000000000001E-2</v>
      </c>
      <c r="C10" s="70">
        <f>0.2642*C9</f>
        <v>0.26419999999999999</v>
      </c>
      <c r="D10" s="70">
        <f>D4</f>
        <v>1</v>
      </c>
      <c r="E10" s="70">
        <f>0.2642*E9</f>
        <v>3.9656420000000001E-3</v>
      </c>
      <c r="F10" s="76">
        <f>0.94782*F5</f>
        <v>0.94782</v>
      </c>
      <c r="G10" s="71">
        <f>0.94782*G5</f>
        <v>9.4781999999999997E-7</v>
      </c>
    </row>
    <row r="11" spans="1:7" ht="20.100000000000001" customHeight="1" thickTop="1" x14ac:dyDescent="0.2"/>
    <row r="12" spans="1:7" ht="20.100000000000001" customHeight="1" x14ac:dyDescent="0.2">
      <c r="A12" s="72" t="s">
        <v>78</v>
      </c>
    </row>
    <row r="13" spans="1:7" ht="20.100000000000001" customHeight="1" x14ac:dyDescent="0.2">
      <c r="A13" s="72" t="s">
        <v>79</v>
      </c>
    </row>
    <row r="14" spans="1:7" ht="20.100000000000001" customHeight="1" x14ac:dyDescent="0.2">
      <c r="A14" s="72" t="s">
        <v>75</v>
      </c>
    </row>
    <row r="15" spans="1:7" ht="20.100000000000001" customHeight="1" x14ac:dyDescent="0.2">
      <c r="A15" s="72" t="s">
        <v>76</v>
      </c>
    </row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DE659-1A91-4357-825E-EB867B280E08}">
  <sheetPr>
    <tabColor rgb="FFD2382A"/>
  </sheetPr>
  <dimension ref="A1:K19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20.100000000000001" customHeight="1" x14ac:dyDescent="0.2"/>
  <cols>
    <col min="1" max="1" width="35.7109375" style="6" customWidth="1"/>
    <col min="2" max="11" width="20.5703125" style="6" customWidth="1"/>
    <col min="12" max="257" width="8.7109375" style="6"/>
    <col min="258" max="258" width="11.85546875" style="6" customWidth="1"/>
    <col min="259" max="259" width="15" style="6" customWidth="1"/>
    <col min="260" max="260" width="12.85546875" style="6" customWidth="1"/>
    <col min="261" max="261" width="13.5703125" style="6" customWidth="1"/>
    <col min="262" max="262" width="14.140625" style="6" customWidth="1"/>
    <col min="263" max="263" width="12.5703125" style="6" customWidth="1"/>
    <col min="264" max="264" width="13.28515625" style="6" customWidth="1"/>
    <col min="265" max="513" width="8.7109375" style="6"/>
    <col min="514" max="514" width="11.85546875" style="6" customWidth="1"/>
    <col min="515" max="515" width="15" style="6" customWidth="1"/>
    <col min="516" max="516" width="12.85546875" style="6" customWidth="1"/>
    <col min="517" max="517" width="13.5703125" style="6" customWidth="1"/>
    <col min="518" max="518" width="14.140625" style="6" customWidth="1"/>
    <col min="519" max="519" width="12.5703125" style="6" customWidth="1"/>
    <col min="520" max="520" width="13.28515625" style="6" customWidth="1"/>
    <col min="521" max="769" width="8.7109375" style="6"/>
    <col min="770" max="770" width="11.85546875" style="6" customWidth="1"/>
    <col min="771" max="771" width="15" style="6" customWidth="1"/>
    <col min="772" max="772" width="12.85546875" style="6" customWidth="1"/>
    <col min="773" max="773" width="13.5703125" style="6" customWidth="1"/>
    <col min="774" max="774" width="14.140625" style="6" customWidth="1"/>
    <col min="775" max="775" width="12.5703125" style="6" customWidth="1"/>
    <col min="776" max="776" width="13.28515625" style="6" customWidth="1"/>
    <col min="777" max="1025" width="8.7109375" style="6"/>
    <col min="1026" max="1026" width="11.85546875" style="6" customWidth="1"/>
    <col min="1027" max="1027" width="15" style="6" customWidth="1"/>
    <col min="1028" max="1028" width="12.85546875" style="6" customWidth="1"/>
    <col min="1029" max="1029" width="13.5703125" style="6" customWidth="1"/>
    <col min="1030" max="1030" width="14.140625" style="6" customWidth="1"/>
    <col min="1031" max="1031" width="12.5703125" style="6" customWidth="1"/>
    <col min="1032" max="1032" width="13.28515625" style="6" customWidth="1"/>
    <col min="1033" max="1281" width="8.7109375" style="6"/>
    <col min="1282" max="1282" width="11.85546875" style="6" customWidth="1"/>
    <col min="1283" max="1283" width="15" style="6" customWidth="1"/>
    <col min="1284" max="1284" width="12.85546875" style="6" customWidth="1"/>
    <col min="1285" max="1285" width="13.5703125" style="6" customWidth="1"/>
    <col min="1286" max="1286" width="14.140625" style="6" customWidth="1"/>
    <col min="1287" max="1287" width="12.5703125" style="6" customWidth="1"/>
    <col min="1288" max="1288" width="13.28515625" style="6" customWidth="1"/>
    <col min="1289" max="1537" width="8.7109375" style="6"/>
    <col min="1538" max="1538" width="11.85546875" style="6" customWidth="1"/>
    <col min="1539" max="1539" width="15" style="6" customWidth="1"/>
    <col min="1540" max="1540" width="12.85546875" style="6" customWidth="1"/>
    <col min="1541" max="1541" width="13.5703125" style="6" customWidth="1"/>
    <col min="1542" max="1542" width="14.140625" style="6" customWidth="1"/>
    <col min="1543" max="1543" width="12.5703125" style="6" customWidth="1"/>
    <col min="1544" max="1544" width="13.28515625" style="6" customWidth="1"/>
    <col min="1545" max="1793" width="8.7109375" style="6"/>
    <col min="1794" max="1794" width="11.85546875" style="6" customWidth="1"/>
    <col min="1795" max="1795" width="15" style="6" customWidth="1"/>
    <col min="1796" max="1796" width="12.85546875" style="6" customWidth="1"/>
    <col min="1797" max="1797" width="13.5703125" style="6" customWidth="1"/>
    <col min="1798" max="1798" width="14.140625" style="6" customWidth="1"/>
    <col min="1799" max="1799" width="12.5703125" style="6" customWidth="1"/>
    <col min="1800" max="1800" width="13.28515625" style="6" customWidth="1"/>
    <col min="1801" max="2049" width="8.7109375" style="6"/>
    <col min="2050" max="2050" width="11.85546875" style="6" customWidth="1"/>
    <col min="2051" max="2051" width="15" style="6" customWidth="1"/>
    <col min="2052" max="2052" width="12.85546875" style="6" customWidth="1"/>
    <col min="2053" max="2053" width="13.5703125" style="6" customWidth="1"/>
    <col min="2054" max="2054" width="14.140625" style="6" customWidth="1"/>
    <col min="2055" max="2055" width="12.5703125" style="6" customWidth="1"/>
    <col min="2056" max="2056" width="13.28515625" style="6" customWidth="1"/>
    <col min="2057" max="2305" width="8.7109375" style="6"/>
    <col min="2306" max="2306" width="11.85546875" style="6" customWidth="1"/>
    <col min="2307" max="2307" width="15" style="6" customWidth="1"/>
    <col min="2308" max="2308" width="12.85546875" style="6" customWidth="1"/>
    <col min="2309" max="2309" width="13.5703125" style="6" customWidth="1"/>
    <col min="2310" max="2310" width="14.140625" style="6" customWidth="1"/>
    <col min="2311" max="2311" width="12.5703125" style="6" customWidth="1"/>
    <col min="2312" max="2312" width="13.28515625" style="6" customWidth="1"/>
    <col min="2313" max="2561" width="8.7109375" style="6"/>
    <col min="2562" max="2562" width="11.85546875" style="6" customWidth="1"/>
    <col min="2563" max="2563" width="15" style="6" customWidth="1"/>
    <col min="2564" max="2564" width="12.85546875" style="6" customWidth="1"/>
    <col min="2565" max="2565" width="13.5703125" style="6" customWidth="1"/>
    <col min="2566" max="2566" width="14.140625" style="6" customWidth="1"/>
    <col min="2567" max="2567" width="12.5703125" style="6" customWidth="1"/>
    <col min="2568" max="2568" width="13.28515625" style="6" customWidth="1"/>
    <col min="2569" max="2817" width="8.7109375" style="6"/>
    <col min="2818" max="2818" width="11.85546875" style="6" customWidth="1"/>
    <col min="2819" max="2819" width="15" style="6" customWidth="1"/>
    <col min="2820" max="2820" width="12.85546875" style="6" customWidth="1"/>
    <col min="2821" max="2821" width="13.5703125" style="6" customWidth="1"/>
    <col min="2822" max="2822" width="14.140625" style="6" customWidth="1"/>
    <col min="2823" max="2823" width="12.5703125" style="6" customWidth="1"/>
    <col min="2824" max="2824" width="13.28515625" style="6" customWidth="1"/>
    <col min="2825" max="3073" width="8.7109375" style="6"/>
    <col min="3074" max="3074" width="11.85546875" style="6" customWidth="1"/>
    <col min="3075" max="3075" width="15" style="6" customWidth="1"/>
    <col min="3076" max="3076" width="12.85546875" style="6" customWidth="1"/>
    <col min="3077" max="3077" width="13.5703125" style="6" customWidth="1"/>
    <col min="3078" max="3078" width="14.140625" style="6" customWidth="1"/>
    <col min="3079" max="3079" width="12.5703125" style="6" customWidth="1"/>
    <col min="3080" max="3080" width="13.28515625" style="6" customWidth="1"/>
    <col min="3081" max="3329" width="8.7109375" style="6"/>
    <col min="3330" max="3330" width="11.85546875" style="6" customWidth="1"/>
    <col min="3331" max="3331" width="15" style="6" customWidth="1"/>
    <col min="3332" max="3332" width="12.85546875" style="6" customWidth="1"/>
    <col min="3333" max="3333" width="13.5703125" style="6" customWidth="1"/>
    <col min="3334" max="3334" width="14.140625" style="6" customWidth="1"/>
    <col min="3335" max="3335" width="12.5703125" style="6" customWidth="1"/>
    <col min="3336" max="3336" width="13.28515625" style="6" customWidth="1"/>
    <col min="3337" max="3585" width="8.7109375" style="6"/>
    <col min="3586" max="3586" width="11.85546875" style="6" customWidth="1"/>
    <col min="3587" max="3587" width="15" style="6" customWidth="1"/>
    <col min="3588" max="3588" width="12.85546875" style="6" customWidth="1"/>
    <col min="3589" max="3589" width="13.5703125" style="6" customWidth="1"/>
    <col min="3590" max="3590" width="14.140625" style="6" customWidth="1"/>
    <col min="3591" max="3591" width="12.5703125" style="6" customWidth="1"/>
    <col min="3592" max="3592" width="13.28515625" style="6" customWidth="1"/>
    <col min="3593" max="3841" width="8.7109375" style="6"/>
    <col min="3842" max="3842" width="11.85546875" style="6" customWidth="1"/>
    <col min="3843" max="3843" width="15" style="6" customWidth="1"/>
    <col min="3844" max="3844" width="12.85546875" style="6" customWidth="1"/>
    <col min="3845" max="3845" width="13.5703125" style="6" customWidth="1"/>
    <col min="3846" max="3846" width="14.140625" style="6" customWidth="1"/>
    <col min="3847" max="3847" width="12.5703125" style="6" customWidth="1"/>
    <col min="3848" max="3848" width="13.28515625" style="6" customWidth="1"/>
    <col min="3849" max="4097" width="8.7109375" style="6"/>
    <col min="4098" max="4098" width="11.85546875" style="6" customWidth="1"/>
    <col min="4099" max="4099" width="15" style="6" customWidth="1"/>
    <col min="4100" max="4100" width="12.85546875" style="6" customWidth="1"/>
    <col min="4101" max="4101" width="13.5703125" style="6" customWidth="1"/>
    <col min="4102" max="4102" width="14.140625" style="6" customWidth="1"/>
    <col min="4103" max="4103" width="12.5703125" style="6" customWidth="1"/>
    <col min="4104" max="4104" width="13.28515625" style="6" customWidth="1"/>
    <col min="4105" max="4353" width="8.7109375" style="6"/>
    <col min="4354" max="4354" width="11.85546875" style="6" customWidth="1"/>
    <col min="4355" max="4355" width="15" style="6" customWidth="1"/>
    <col min="4356" max="4356" width="12.85546875" style="6" customWidth="1"/>
    <col min="4357" max="4357" width="13.5703125" style="6" customWidth="1"/>
    <col min="4358" max="4358" width="14.140625" style="6" customWidth="1"/>
    <col min="4359" max="4359" width="12.5703125" style="6" customWidth="1"/>
    <col min="4360" max="4360" width="13.28515625" style="6" customWidth="1"/>
    <col min="4361" max="4609" width="8.7109375" style="6"/>
    <col min="4610" max="4610" width="11.85546875" style="6" customWidth="1"/>
    <col min="4611" max="4611" width="15" style="6" customWidth="1"/>
    <col min="4612" max="4612" width="12.85546875" style="6" customWidth="1"/>
    <col min="4613" max="4613" width="13.5703125" style="6" customWidth="1"/>
    <col min="4614" max="4614" width="14.140625" style="6" customWidth="1"/>
    <col min="4615" max="4615" width="12.5703125" style="6" customWidth="1"/>
    <col min="4616" max="4616" width="13.28515625" style="6" customWidth="1"/>
    <col min="4617" max="4865" width="8.7109375" style="6"/>
    <col min="4866" max="4866" width="11.85546875" style="6" customWidth="1"/>
    <col min="4867" max="4867" width="15" style="6" customWidth="1"/>
    <col min="4868" max="4868" width="12.85546875" style="6" customWidth="1"/>
    <col min="4869" max="4869" width="13.5703125" style="6" customWidth="1"/>
    <col min="4870" max="4870" width="14.140625" style="6" customWidth="1"/>
    <col min="4871" max="4871" width="12.5703125" style="6" customWidth="1"/>
    <col min="4872" max="4872" width="13.28515625" style="6" customWidth="1"/>
    <col min="4873" max="5121" width="8.7109375" style="6"/>
    <col min="5122" max="5122" width="11.85546875" style="6" customWidth="1"/>
    <col min="5123" max="5123" width="15" style="6" customWidth="1"/>
    <col min="5124" max="5124" width="12.85546875" style="6" customWidth="1"/>
    <col min="5125" max="5125" width="13.5703125" style="6" customWidth="1"/>
    <col min="5126" max="5126" width="14.140625" style="6" customWidth="1"/>
    <col min="5127" max="5127" width="12.5703125" style="6" customWidth="1"/>
    <col min="5128" max="5128" width="13.28515625" style="6" customWidth="1"/>
    <col min="5129" max="5377" width="8.7109375" style="6"/>
    <col min="5378" max="5378" width="11.85546875" style="6" customWidth="1"/>
    <col min="5379" max="5379" width="15" style="6" customWidth="1"/>
    <col min="5380" max="5380" width="12.85546875" style="6" customWidth="1"/>
    <col min="5381" max="5381" width="13.5703125" style="6" customWidth="1"/>
    <col min="5382" max="5382" width="14.140625" style="6" customWidth="1"/>
    <col min="5383" max="5383" width="12.5703125" style="6" customWidth="1"/>
    <col min="5384" max="5384" width="13.28515625" style="6" customWidth="1"/>
    <col min="5385" max="5633" width="8.7109375" style="6"/>
    <col min="5634" max="5634" width="11.85546875" style="6" customWidth="1"/>
    <col min="5635" max="5635" width="15" style="6" customWidth="1"/>
    <col min="5636" max="5636" width="12.85546875" style="6" customWidth="1"/>
    <col min="5637" max="5637" width="13.5703125" style="6" customWidth="1"/>
    <col min="5638" max="5638" width="14.140625" style="6" customWidth="1"/>
    <col min="5639" max="5639" width="12.5703125" style="6" customWidth="1"/>
    <col min="5640" max="5640" width="13.28515625" style="6" customWidth="1"/>
    <col min="5641" max="5889" width="8.7109375" style="6"/>
    <col min="5890" max="5890" width="11.85546875" style="6" customWidth="1"/>
    <col min="5891" max="5891" width="15" style="6" customWidth="1"/>
    <col min="5892" max="5892" width="12.85546875" style="6" customWidth="1"/>
    <col min="5893" max="5893" width="13.5703125" style="6" customWidth="1"/>
    <col min="5894" max="5894" width="14.140625" style="6" customWidth="1"/>
    <col min="5895" max="5895" width="12.5703125" style="6" customWidth="1"/>
    <col min="5896" max="5896" width="13.28515625" style="6" customWidth="1"/>
    <col min="5897" max="6145" width="8.7109375" style="6"/>
    <col min="6146" max="6146" width="11.85546875" style="6" customWidth="1"/>
    <col min="6147" max="6147" width="15" style="6" customWidth="1"/>
    <col min="6148" max="6148" width="12.85546875" style="6" customWidth="1"/>
    <col min="6149" max="6149" width="13.5703125" style="6" customWidth="1"/>
    <col min="6150" max="6150" width="14.140625" style="6" customWidth="1"/>
    <col min="6151" max="6151" width="12.5703125" style="6" customWidth="1"/>
    <col min="6152" max="6152" width="13.28515625" style="6" customWidth="1"/>
    <col min="6153" max="6401" width="8.7109375" style="6"/>
    <col min="6402" max="6402" width="11.85546875" style="6" customWidth="1"/>
    <col min="6403" max="6403" width="15" style="6" customWidth="1"/>
    <col min="6404" max="6404" width="12.85546875" style="6" customWidth="1"/>
    <col min="6405" max="6405" width="13.5703125" style="6" customWidth="1"/>
    <col min="6406" max="6406" width="14.140625" style="6" customWidth="1"/>
    <col min="6407" max="6407" width="12.5703125" style="6" customWidth="1"/>
    <col min="6408" max="6408" width="13.28515625" style="6" customWidth="1"/>
    <col min="6409" max="6657" width="8.7109375" style="6"/>
    <col min="6658" max="6658" width="11.85546875" style="6" customWidth="1"/>
    <col min="6659" max="6659" width="15" style="6" customWidth="1"/>
    <col min="6660" max="6660" width="12.85546875" style="6" customWidth="1"/>
    <col min="6661" max="6661" width="13.5703125" style="6" customWidth="1"/>
    <col min="6662" max="6662" width="14.140625" style="6" customWidth="1"/>
    <col min="6663" max="6663" width="12.5703125" style="6" customWidth="1"/>
    <col min="6664" max="6664" width="13.28515625" style="6" customWidth="1"/>
    <col min="6665" max="6913" width="8.7109375" style="6"/>
    <col min="6914" max="6914" width="11.85546875" style="6" customWidth="1"/>
    <col min="6915" max="6915" width="15" style="6" customWidth="1"/>
    <col min="6916" max="6916" width="12.85546875" style="6" customWidth="1"/>
    <col min="6917" max="6917" width="13.5703125" style="6" customWidth="1"/>
    <col min="6918" max="6918" width="14.140625" style="6" customWidth="1"/>
    <col min="6919" max="6919" width="12.5703125" style="6" customWidth="1"/>
    <col min="6920" max="6920" width="13.28515625" style="6" customWidth="1"/>
    <col min="6921" max="7169" width="8.7109375" style="6"/>
    <col min="7170" max="7170" width="11.85546875" style="6" customWidth="1"/>
    <col min="7171" max="7171" width="15" style="6" customWidth="1"/>
    <col min="7172" max="7172" width="12.85546875" style="6" customWidth="1"/>
    <col min="7173" max="7173" width="13.5703125" style="6" customWidth="1"/>
    <col min="7174" max="7174" width="14.140625" style="6" customWidth="1"/>
    <col min="7175" max="7175" width="12.5703125" style="6" customWidth="1"/>
    <col min="7176" max="7176" width="13.28515625" style="6" customWidth="1"/>
    <col min="7177" max="7425" width="8.7109375" style="6"/>
    <col min="7426" max="7426" width="11.85546875" style="6" customWidth="1"/>
    <col min="7427" max="7427" width="15" style="6" customWidth="1"/>
    <col min="7428" max="7428" width="12.85546875" style="6" customWidth="1"/>
    <col min="7429" max="7429" width="13.5703125" style="6" customWidth="1"/>
    <col min="7430" max="7430" width="14.140625" style="6" customWidth="1"/>
    <col min="7431" max="7431" width="12.5703125" style="6" customWidth="1"/>
    <col min="7432" max="7432" width="13.28515625" style="6" customWidth="1"/>
    <col min="7433" max="7681" width="8.7109375" style="6"/>
    <col min="7682" max="7682" width="11.85546875" style="6" customWidth="1"/>
    <col min="7683" max="7683" width="15" style="6" customWidth="1"/>
    <col min="7684" max="7684" width="12.85546875" style="6" customWidth="1"/>
    <col min="7685" max="7685" width="13.5703125" style="6" customWidth="1"/>
    <col min="7686" max="7686" width="14.140625" style="6" customWidth="1"/>
    <col min="7687" max="7687" width="12.5703125" style="6" customWidth="1"/>
    <col min="7688" max="7688" width="13.28515625" style="6" customWidth="1"/>
    <col min="7689" max="7937" width="8.7109375" style="6"/>
    <col min="7938" max="7938" width="11.85546875" style="6" customWidth="1"/>
    <col min="7939" max="7939" width="15" style="6" customWidth="1"/>
    <col min="7940" max="7940" width="12.85546875" style="6" customWidth="1"/>
    <col min="7941" max="7941" width="13.5703125" style="6" customWidth="1"/>
    <col min="7942" max="7942" width="14.140625" style="6" customWidth="1"/>
    <col min="7943" max="7943" width="12.5703125" style="6" customWidth="1"/>
    <col min="7944" max="7944" width="13.28515625" style="6" customWidth="1"/>
    <col min="7945" max="8193" width="8.7109375" style="6"/>
    <col min="8194" max="8194" width="11.85546875" style="6" customWidth="1"/>
    <col min="8195" max="8195" width="15" style="6" customWidth="1"/>
    <col min="8196" max="8196" width="12.85546875" style="6" customWidth="1"/>
    <col min="8197" max="8197" width="13.5703125" style="6" customWidth="1"/>
    <col min="8198" max="8198" width="14.140625" style="6" customWidth="1"/>
    <col min="8199" max="8199" width="12.5703125" style="6" customWidth="1"/>
    <col min="8200" max="8200" width="13.28515625" style="6" customWidth="1"/>
    <col min="8201" max="8449" width="8.7109375" style="6"/>
    <col min="8450" max="8450" width="11.85546875" style="6" customWidth="1"/>
    <col min="8451" max="8451" width="15" style="6" customWidth="1"/>
    <col min="8452" max="8452" width="12.85546875" style="6" customWidth="1"/>
    <col min="8453" max="8453" width="13.5703125" style="6" customWidth="1"/>
    <col min="8454" max="8454" width="14.140625" style="6" customWidth="1"/>
    <col min="8455" max="8455" width="12.5703125" style="6" customWidth="1"/>
    <col min="8456" max="8456" width="13.28515625" style="6" customWidth="1"/>
    <col min="8457" max="8705" width="8.7109375" style="6"/>
    <col min="8706" max="8706" width="11.85546875" style="6" customWidth="1"/>
    <col min="8707" max="8707" width="15" style="6" customWidth="1"/>
    <col min="8708" max="8708" width="12.85546875" style="6" customWidth="1"/>
    <col min="8709" max="8709" width="13.5703125" style="6" customWidth="1"/>
    <col min="8710" max="8710" width="14.140625" style="6" customWidth="1"/>
    <col min="8711" max="8711" width="12.5703125" style="6" customWidth="1"/>
    <col min="8712" max="8712" width="13.28515625" style="6" customWidth="1"/>
    <col min="8713" max="8961" width="8.7109375" style="6"/>
    <col min="8962" max="8962" width="11.85546875" style="6" customWidth="1"/>
    <col min="8963" max="8963" width="15" style="6" customWidth="1"/>
    <col min="8964" max="8964" width="12.85546875" style="6" customWidth="1"/>
    <col min="8965" max="8965" width="13.5703125" style="6" customWidth="1"/>
    <col min="8966" max="8966" width="14.140625" style="6" customWidth="1"/>
    <col min="8967" max="8967" width="12.5703125" style="6" customWidth="1"/>
    <col min="8968" max="8968" width="13.28515625" style="6" customWidth="1"/>
    <col min="8969" max="9217" width="8.7109375" style="6"/>
    <col min="9218" max="9218" width="11.85546875" style="6" customWidth="1"/>
    <col min="9219" max="9219" width="15" style="6" customWidth="1"/>
    <col min="9220" max="9220" width="12.85546875" style="6" customWidth="1"/>
    <col min="9221" max="9221" width="13.5703125" style="6" customWidth="1"/>
    <col min="9222" max="9222" width="14.140625" style="6" customWidth="1"/>
    <col min="9223" max="9223" width="12.5703125" style="6" customWidth="1"/>
    <col min="9224" max="9224" width="13.28515625" style="6" customWidth="1"/>
    <col min="9225" max="9473" width="8.7109375" style="6"/>
    <col min="9474" max="9474" width="11.85546875" style="6" customWidth="1"/>
    <col min="9475" max="9475" width="15" style="6" customWidth="1"/>
    <col min="9476" max="9476" width="12.85546875" style="6" customWidth="1"/>
    <col min="9477" max="9477" width="13.5703125" style="6" customWidth="1"/>
    <col min="9478" max="9478" width="14.140625" style="6" customWidth="1"/>
    <col min="9479" max="9479" width="12.5703125" style="6" customWidth="1"/>
    <col min="9480" max="9480" width="13.28515625" style="6" customWidth="1"/>
    <col min="9481" max="9729" width="8.7109375" style="6"/>
    <col min="9730" max="9730" width="11.85546875" style="6" customWidth="1"/>
    <col min="9731" max="9731" width="15" style="6" customWidth="1"/>
    <col min="9732" max="9732" width="12.85546875" style="6" customWidth="1"/>
    <col min="9733" max="9733" width="13.5703125" style="6" customWidth="1"/>
    <col min="9734" max="9734" width="14.140625" style="6" customWidth="1"/>
    <col min="9735" max="9735" width="12.5703125" style="6" customWidth="1"/>
    <col min="9736" max="9736" width="13.28515625" style="6" customWidth="1"/>
    <col min="9737" max="9985" width="8.7109375" style="6"/>
    <col min="9986" max="9986" width="11.85546875" style="6" customWidth="1"/>
    <col min="9987" max="9987" width="15" style="6" customWidth="1"/>
    <col min="9988" max="9988" width="12.85546875" style="6" customWidth="1"/>
    <col min="9989" max="9989" width="13.5703125" style="6" customWidth="1"/>
    <col min="9990" max="9990" width="14.140625" style="6" customWidth="1"/>
    <col min="9991" max="9991" width="12.5703125" style="6" customWidth="1"/>
    <col min="9992" max="9992" width="13.28515625" style="6" customWidth="1"/>
    <col min="9993" max="10241" width="8.7109375" style="6"/>
    <col min="10242" max="10242" width="11.85546875" style="6" customWidth="1"/>
    <col min="10243" max="10243" width="15" style="6" customWidth="1"/>
    <col min="10244" max="10244" width="12.85546875" style="6" customWidth="1"/>
    <col min="10245" max="10245" width="13.5703125" style="6" customWidth="1"/>
    <col min="10246" max="10246" width="14.140625" style="6" customWidth="1"/>
    <col min="10247" max="10247" width="12.5703125" style="6" customWidth="1"/>
    <col min="10248" max="10248" width="13.28515625" style="6" customWidth="1"/>
    <col min="10249" max="10497" width="8.7109375" style="6"/>
    <col min="10498" max="10498" width="11.85546875" style="6" customWidth="1"/>
    <col min="10499" max="10499" width="15" style="6" customWidth="1"/>
    <col min="10500" max="10500" width="12.85546875" style="6" customWidth="1"/>
    <col min="10501" max="10501" width="13.5703125" style="6" customWidth="1"/>
    <col min="10502" max="10502" width="14.140625" style="6" customWidth="1"/>
    <col min="10503" max="10503" width="12.5703125" style="6" customWidth="1"/>
    <col min="10504" max="10504" width="13.28515625" style="6" customWidth="1"/>
    <col min="10505" max="10753" width="8.7109375" style="6"/>
    <col min="10754" max="10754" width="11.85546875" style="6" customWidth="1"/>
    <col min="10755" max="10755" width="15" style="6" customWidth="1"/>
    <col min="10756" max="10756" width="12.85546875" style="6" customWidth="1"/>
    <col min="10757" max="10757" width="13.5703125" style="6" customWidth="1"/>
    <col min="10758" max="10758" width="14.140625" style="6" customWidth="1"/>
    <col min="10759" max="10759" width="12.5703125" style="6" customWidth="1"/>
    <col min="10760" max="10760" width="13.28515625" style="6" customWidth="1"/>
    <col min="10761" max="11009" width="8.7109375" style="6"/>
    <col min="11010" max="11010" width="11.85546875" style="6" customWidth="1"/>
    <col min="11011" max="11011" width="15" style="6" customWidth="1"/>
    <col min="11012" max="11012" width="12.85546875" style="6" customWidth="1"/>
    <col min="11013" max="11013" width="13.5703125" style="6" customWidth="1"/>
    <col min="11014" max="11014" width="14.140625" style="6" customWidth="1"/>
    <col min="11015" max="11015" width="12.5703125" style="6" customWidth="1"/>
    <col min="11016" max="11016" width="13.28515625" style="6" customWidth="1"/>
    <col min="11017" max="11265" width="8.7109375" style="6"/>
    <col min="11266" max="11266" width="11.85546875" style="6" customWidth="1"/>
    <col min="11267" max="11267" width="15" style="6" customWidth="1"/>
    <col min="11268" max="11268" width="12.85546875" style="6" customWidth="1"/>
    <col min="11269" max="11269" width="13.5703125" style="6" customWidth="1"/>
    <col min="11270" max="11270" width="14.140625" style="6" customWidth="1"/>
    <col min="11271" max="11271" width="12.5703125" style="6" customWidth="1"/>
    <col min="11272" max="11272" width="13.28515625" style="6" customWidth="1"/>
    <col min="11273" max="11521" width="8.7109375" style="6"/>
    <col min="11522" max="11522" width="11.85546875" style="6" customWidth="1"/>
    <col min="11523" max="11523" width="15" style="6" customWidth="1"/>
    <col min="11524" max="11524" width="12.85546875" style="6" customWidth="1"/>
    <col min="11525" max="11525" width="13.5703125" style="6" customWidth="1"/>
    <col min="11526" max="11526" width="14.140625" style="6" customWidth="1"/>
    <col min="11527" max="11527" width="12.5703125" style="6" customWidth="1"/>
    <col min="11528" max="11528" width="13.28515625" style="6" customWidth="1"/>
    <col min="11529" max="11777" width="8.7109375" style="6"/>
    <col min="11778" max="11778" width="11.85546875" style="6" customWidth="1"/>
    <col min="11779" max="11779" width="15" style="6" customWidth="1"/>
    <col min="11780" max="11780" width="12.85546875" style="6" customWidth="1"/>
    <col min="11781" max="11781" width="13.5703125" style="6" customWidth="1"/>
    <col min="11782" max="11782" width="14.140625" style="6" customWidth="1"/>
    <col min="11783" max="11783" width="12.5703125" style="6" customWidth="1"/>
    <col min="11784" max="11784" width="13.28515625" style="6" customWidth="1"/>
    <col min="11785" max="12033" width="8.7109375" style="6"/>
    <col min="12034" max="12034" width="11.85546875" style="6" customWidth="1"/>
    <col min="12035" max="12035" width="15" style="6" customWidth="1"/>
    <col min="12036" max="12036" width="12.85546875" style="6" customWidth="1"/>
    <col min="12037" max="12037" width="13.5703125" style="6" customWidth="1"/>
    <col min="12038" max="12038" width="14.140625" style="6" customWidth="1"/>
    <col min="12039" max="12039" width="12.5703125" style="6" customWidth="1"/>
    <col min="12040" max="12040" width="13.28515625" style="6" customWidth="1"/>
    <col min="12041" max="12289" width="8.7109375" style="6"/>
    <col min="12290" max="12290" width="11.85546875" style="6" customWidth="1"/>
    <col min="12291" max="12291" width="15" style="6" customWidth="1"/>
    <col min="12292" max="12292" width="12.85546875" style="6" customWidth="1"/>
    <col min="12293" max="12293" width="13.5703125" style="6" customWidth="1"/>
    <col min="12294" max="12294" width="14.140625" style="6" customWidth="1"/>
    <col min="12295" max="12295" width="12.5703125" style="6" customWidth="1"/>
    <col min="12296" max="12296" width="13.28515625" style="6" customWidth="1"/>
    <col min="12297" max="12545" width="8.7109375" style="6"/>
    <col min="12546" max="12546" width="11.85546875" style="6" customWidth="1"/>
    <col min="12547" max="12547" width="15" style="6" customWidth="1"/>
    <col min="12548" max="12548" width="12.85546875" style="6" customWidth="1"/>
    <col min="12549" max="12549" width="13.5703125" style="6" customWidth="1"/>
    <col min="12550" max="12550" width="14.140625" style="6" customWidth="1"/>
    <col min="12551" max="12551" width="12.5703125" style="6" customWidth="1"/>
    <col min="12552" max="12552" width="13.28515625" style="6" customWidth="1"/>
    <col min="12553" max="12801" width="8.7109375" style="6"/>
    <col min="12802" max="12802" width="11.85546875" style="6" customWidth="1"/>
    <col min="12803" max="12803" width="15" style="6" customWidth="1"/>
    <col min="12804" max="12804" width="12.85546875" style="6" customWidth="1"/>
    <col min="12805" max="12805" width="13.5703125" style="6" customWidth="1"/>
    <col min="12806" max="12806" width="14.140625" style="6" customWidth="1"/>
    <col min="12807" max="12807" width="12.5703125" style="6" customWidth="1"/>
    <col min="12808" max="12808" width="13.28515625" style="6" customWidth="1"/>
    <col min="12809" max="13057" width="8.7109375" style="6"/>
    <col min="13058" max="13058" width="11.85546875" style="6" customWidth="1"/>
    <col min="13059" max="13059" width="15" style="6" customWidth="1"/>
    <col min="13060" max="13060" width="12.85546875" style="6" customWidth="1"/>
    <col min="13061" max="13061" width="13.5703125" style="6" customWidth="1"/>
    <col min="13062" max="13062" width="14.140625" style="6" customWidth="1"/>
    <col min="13063" max="13063" width="12.5703125" style="6" customWidth="1"/>
    <col min="13064" max="13064" width="13.28515625" style="6" customWidth="1"/>
    <col min="13065" max="13313" width="8.7109375" style="6"/>
    <col min="13314" max="13314" width="11.85546875" style="6" customWidth="1"/>
    <col min="13315" max="13315" width="15" style="6" customWidth="1"/>
    <col min="13316" max="13316" width="12.85546875" style="6" customWidth="1"/>
    <col min="13317" max="13317" width="13.5703125" style="6" customWidth="1"/>
    <col min="13318" max="13318" width="14.140625" style="6" customWidth="1"/>
    <col min="13319" max="13319" width="12.5703125" style="6" customWidth="1"/>
    <col min="13320" max="13320" width="13.28515625" style="6" customWidth="1"/>
    <col min="13321" max="13569" width="8.7109375" style="6"/>
    <col min="13570" max="13570" width="11.85546875" style="6" customWidth="1"/>
    <col min="13571" max="13571" width="15" style="6" customWidth="1"/>
    <col min="13572" max="13572" width="12.85546875" style="6" customWidth="1"/>
    <col min="13573" max="13573" width="13.5703125" style="6" customWidth="1"/>
    <col min="13574" max="13574" width="14.140625" style="6" customWidth="1"/>
    <col min="13575" max="13575" width="12.5703125" style="6" customWidth="1"/>
    <col min="13576" max="13576" width="13.28515625" style="6" customWidth="1"/>
    <col min="13577" max="13825" width="8.7109375" style="6"/>
    <col min="13826" max="13826" width="11.85546875" style="6" customWidth="1"/>
    <col min="13827" max="13827" width="15" style="6" customWidth="1"/>
    <col min="13828" max="13828" width="12.85546875" style="6" customWidth="1"/>
    <col min="13829" max="13829" width="13.5703125" style="6" customWidth="1"/>
    <col min="13830" max="13830" width="14.140625" style="6" customWidth="1"/>
    <col min="13831" max="13831" width="12.5703125" style="6" customWidth="1"/>
    <col min="13832" max="13832" width="13.28515625" style="6" customWidth="1"/>
    <col min="13833" max="14081" width="8.7109375" style="6"/>
    <col min="14082" max="14082" width="11.85546875" style="6" customWidth="1"/>
    <col min="14083" max="14083" width="15" style="6" customWidth="1"/>
    <col min="14084" max="14084" width="12.85546875" style="6" customWidth="1"/>
    <col min="14085" max="14085" width="13.5703125" style="6" customWidth="1"/>
    <col min="14086" max="14086" width="14.140625" style="6" customWidth="1"/>
    <col min="14087" max="14087" width="12.5703125" style="6" customWidth="1"/>
    <col min="14088" max="14088" width="13.28515625" style="6" customWidth="1"/>
    <col min="14089" max="14337" width="8.7109375" style="6"/>
    <col min="14338" max="14338" width="11.85546875" style="6" customWidth="1"/>
    <col min="14339" max="14339" width="15" style="6" customWidth="1"/>
    <col min="14340" max="14340" width="12.85546875" style="6" customWidth="1"/>
    <col min="14341" max="14341" width="13.5703125" style="6" customWidth="1"/>
    <col min="14342" max="14342" width="14.140625" style="6" customWidth="1"/>
    <col min="14343" max="14343" width="12.5703125" style="6" customWidth="1"/>
    <col min="14344" max="14344" width="13.28515625" style="6" customWidth="1"/>
    <col min="14345" max="14593" width="8.7109375" style="6"/>
    <col min="14594" max="14594" width="11.85546875" style="6" customWidth="1"/>
    <col min="14595" max="14595" width="15" style="6" customWidth="1"/>
    <col min="14596" max="14596" width="12.85546875" style="6" customWidth="1"/>
    <col min="14597" max="14597" width="13.5703125" style="6" customWidth="1"/>
    <col min="14598" max="14598" width="14.140625" style="6" customWidth="1"/>
    <col min="14599" max="14599" width="12.5703125" style="6" customWidth="1"/>
    <col min="14600" max="14600" width="13.28515625" style="6" customWidth="1"/>
    <col min="14601" max="14849" width="8.7109375" style="6"/>
    <col min="14850" max="14850" width="11.85546875" style="6" customWidth="1"/>
    <col min="14851" max="14851" width="15" style="6" customWidth="1"/>
    <col min="14852" max="14852" width="12.85546875" style="6" customWidth="1"/>
    <col min="14853" max="14853" width="13.5703125" style="6" customWidth="1"/>
    <col min="14854" max="14854" width="14.140625" style="6" customWidth="1"/>
    <col min="14855" max="14855" width="12.5703125" style="6" customWidth="1"/>
    <col min="14856" max="14856" width="13.28515625" style="6" customWidth="1"/>
    <col min="14857" max="15105" width="8.7109375" style="6"/>
    <col min="15106" max="15106" width="11.85546875" style="6" customWidth="1"/>
    <col min="15107" max="15107" width="15" style="6" customWidth="1"/>
    <col min="15108" max="15108" width="12.85546875" style="6" customWidth="1"/>
    <col min="15109" max="15109" width="13.5703125" style="6" customWidth="1"/>
    <col min="15110" max="15110" width="14.140625" style="6" customWidth="1"/>
    <col min="15111" max="15111" width="12.5703125" style="6" customWidth="1"/>
    <col min="15112" max="15112" width="13.28515625" style="6" customWidth="1"/>
    <col min="15113" max="15361" width="8.7109375" style="6"/>
    <col min="15362" max="15362" width="11.85546875" style="6" customWidth="1"/>
    <col min="15363" max="15363" width="15" style="6" customWidth="1"/>
    <col min="15364" max="15364" width="12.85546875" style="6" customWidth="1"/>
    <col min="15365" max="15365" width="13.5703125" style="6" customWidth="1"/>
    <col min="15366" max="15366" width="14.140625" style="6" customWidth="1"/>
    <col min="15367" max="15367" width="12.5703125" style="6" customWidth="1"/>
    <col min="15368" max="15368" width="13.28515625" style="6" customWidth="1"/>
    <col min="15369" max="15617" width="8.7109375" style="6"/>
    <col min="15618" max="15618" width="11.85546875" style="6" customWidth="1"/>
    <col min="15619" max="15619" width="15" style="6" customWidth="1"/>
    <col min="15620" max="15620" width="12.85546875" style="6" customWidth="1"/>
    <col min="15621" max="15621" width="13.5703125" style="6" customWidth="1"/>
    <col min="15622" max="15622" width="14.140625" style="6" customWidth="1"/>
    <col min="15623" max="15623" width="12.5703125" style="6" customWidth="1"/>
    <col min="15624" max="15624" width="13.28515625" style="6" customWidth="1"/>
    <col min="15625" max="15873" width="8.7109375" style="6"/>
    <col min="15874" max="15874" width="11.85546875" style="6" customWidth="1"/>
    <col min="15875" max="15875" width="15" style="6" customWidth="1"/>
    <col min="15876" max="15876" width="12.85546875" style="6" customWidth="1"/>
    <col min="15877" max="15877" width="13.5703125" style="6" customWidth="1"/>
    <col min="15878" max="15878" width="14.140625" style="6" customWidth="1"/>
    <col min="15879" max="15879" width="12.5703125" style="6" customWidth="1"/>
    <col min="15880" max="15880" width="13.28515625" style="6" customWidth="1"/>
    <col min="15881" max="16129" width="8.7109375" style="6"/>
    <col min="16130" max="16130" width="11.85546875" style="6" customWidth="1"/>
    <col min="16131" max="16131" width="15" style="6" customWidth="1"/>
    <col min="16132" max="16132" width="12.85546875" style="6" customWidth="1"/>
    <col min="16133" max="16133" width="13.5703125" style="6" customWidth="1"/>
    <col min="16134" max="16134" width="14.140625" style="6" customWidth="1"/>
    <col min="16135" max="16135" width="12.5703125" style="6" customWidth="1"/>
    <col min="16136" max="16136" width="13.28515625" style="6" customWidth="1"/>
    <col min="16137" max="16384" width="8.7109375" style="6"/>
  </cols>
  <sheetData>
    <row r="1" spans="1:11" ht="60" customHeight="1" x14ac:dyDescent="0.2">
      <c r="B1" s="7" t="s">
        <v>108</v>
      </c>
      <c r="C1" s="46"/>
      <c r="D1" s="46"/>
      <c r="E1" s="46"/>
      <c r="G1" s="46"/>
      <c r="H1" s="46"/>
      <c r="I1" s="46"/>
      <c r="J1" s="46"/>
      <c r="K1" s="46"/>
    </row>
    <row r="2" spans="1:11" ht="20.100000000000001" customHeight="1" thickBot="1" x14ac:dyDescent="0.25"/>
    <row r="3" spans="1:11" ht="20.100000000000001" customHeight="1" thickTop="1" thickBot="1" x14ac:dyDescent="0.25">
      <c r="A3" s="8" t="s">
        <v>80</v>
      </c>
      <c r="B3" s="9" t="s">
        <v>59</v>
      </c>
      <c r="C3" s="9" t="s">
        <v>58</v>
      </c>
      <c r="D3" s="9" t="s">
        <v>62</v>
      </c>
      <c r="E3" s="9" t="s">
        <v>63</v>
      </c>
      <c r="F3" s="74" t="s">
        <v>65</v>
      </c>
      <c r="G3" s="9" t="s">
        <v>60</v>
      </c>
      <c r="H3" s="10" t="s">
        <v>56</v>
      </c>
      <c r="I3" s="10" t="s">
        <v>66</v>
      </c>
      <c r="J3" s="10" t="s">
        <v>61</v>
      </c>
      <c r="K3" s="11" t="s">
        <v>64</v>
      </c>
    </row>
    <row r="4" spans="1:11" ht="20.100000000000001" customHeight="1" thickTop="1" x14ac:dyDescent="0.2">
      <c r="A4" s="77" t="s">
        <v>81</v>
      </c>
      <c r="B4" s="3">
        <v>1</v>
      </c>
      <c r="C4" s="3">
        <v>1</v>
      </c>
      <c r="D4" s="3">
        <v>1</v>
      </c>
      <c r="E4" s="3">
        <v>1</v>
      </c>
      <c r="F4" s="73">
        <v>1</v>
      </c>
      <c r="G4" s="3">
        <v>1</v>
      </c>
      <c r="H4" s="4">
        <v>1</v>
      </c>
      <c r="I4" s="4">
        <v>1</v>
      </c>
      <c r="J4" s="4">
        <v>1</v>
      </c>
      <c r="K4" s="5">
        <v>1</v>
      </c>
    </row>
    <row r="5" spans="1:11" ht="20.100000000000001" customHeight="1" x14ac:dyDescent="0.2">
      <c r="A5" s="48" t="s">
        <v>65</v>
      </c>
      <c r="B5" s="68">
        <f>B7</f>
        <v>2.3278000000000005E-3</v>
      </c>
      <c r="C5" s="68">
        <f>C7</f>
        <v>3.6023495529090006</v>
      </c>
      <c r="D5" s="68">
        <f>D6/1000</f>
        <v>4.1867289999999993E-3</v>
      </c>
      <c r="E5" s="68">
        <f>E6/1000</f>
        <v>4.1867289999999993E-3</v>
      </c>
      <c r="F5" s="75">
        <f>F4</f>
        <v>1</v>
      </c>
      <c r="G5" s="68">
        <f>G6/1000</f>
        <v>1E-3</v>
      </c>
      <c r="H5" s="68">
        <f>H6/1000</f>
        <v>1</v>
      </c>
      <c r="I5" s="68">
        <f>I6/1000</f>
        <v>1E-3</v>
      </c>
      <c r="J5" s="68">
        <f>J6/1000</f>
        <v>9.9999999999999995E-7</v>
      </c>
      <c r="K5" s="69">
        <f>K6/1000</f>
        <v>1E-3</v>
      </c>
    </row>
    <row r="6" spans="1:11" ht="20.100000000000001" customHeight="1" x14ac:dyDescent="0.2">
      <c r="A6" s="48" t="s">
        <v>60</v>
      </c>
      <c r="B6" s="68">
        <f>B8</f>
        <v>2.3278000000000003</v>
      </c>
      <c r="C6" s="68">
        <f>4.186729*C10</f>
        <v>3602.3495529090001</v>
      </c>
      <c r="D6" s="68">
        <f>4.186729*D10</f>
        <v>4.1867289999999997</v>
      </c>
      <c r="E6" s="68">
        <f>4.186729*E10</f>
        <v>4.1867289999999997</v>
      </c>
      <c r="F6" s="75">
        <f>F5*1000</f>
        <v>1000</v>
      </c>
      <c r="G6" s="68">
        <f>G4</f>
        <v>1</v>
      </c>
      <c r="H6" s="68">
        <f>H7*1000</f>
        <v>1000</v>
      </c>
      <c r="I6" s="68">
        <f>I8</f>
        <v>1</v>
      </c>
      <c r="J6" s="68">
        <f>J8</f>
        <v>1E-3</v>
      </c>
      <c r="K6" s="69">
        <f>K8</f>
        <v>1</v>
      </c>
    </row>
    <row r="7" spans="1:11" ht="20.100000000000001" customHeight="1" x14ac:dyDescent="0.2">
      <c r="A7" s="48" t="s">
        <v>56</v>
      </c>
      <c r="B7" s="68">
        <f t="shared" ref="B7:E8" si="0">B8/1000</f>
        <v>2.3278000000000005E-3</v>
      </c>
      <c r="C7" s="68">
        <f t="shared" si="0"/>
        <v>3.6023495529090006</v>
      </c>
      <c r="D7" s="68">
        <f t="shared" si="0"/>
        <v>4.186729000000001E-3</v>
      </c>
      <c r="E7" s="68">
        <f t="shared" si="0"/>
        <v>4.186729000000001E-3</v>
      </c>
      <c r="F7" s="75">
        <f>F5</f>
        <v>1</v>
      </c>
      <c r="G7" s="68">
        <f>G5</f>
        <v>1E-3</v>
      </c>
      <c r="H7" s="68">
        <f>H4</f>
        <v>1</v>
      </c>
      <c r="I7" s="68">
        <f>I5</f>
        <v>1E-3</v>
      </c>
      <c r="J7" s="68">
        <f>J5</f>
        <v>9.9999999999999995E-7</v>
      </c>
      <c r="K7" s="69">
        <f>K8/1000</f>
        <v>1E-3</v>
      </c>
    </row>
    <row r="8" spans="1:11" ht="20.100000000000001" customHeight="1" x14ac:dyDescent="0.2">
      <c r="A8" s="48" t="s">
        <v>66</v>
      </c>
      <c r="B8" s="68">
        <f t="shared" si="0"/>
        <v>2.3278000000000003</v>
      </c>
      <c r="C8" s="68">
        <f t="shared" si="0"/>
        <v>3602.3495529090005</v>
      </c>
      <c r="D8" s="68">
        <f t="shared" si="0"/>
        <v>4.1867290000000006</v>
      </c>
      <c r="E8" s="68">
        <f t="shared" si="0"/>
        <v>4.1867290000000006</v>
      </c>
      <c r="F8" s="75">
        <f>F6</f>
        <v>1000</v>
      </c>
      <c r="G8" s="68">
        <f>G6</f>
        <v>1</v>
      </c>
      <c r="H8" s="68">
        <f>H9/1000</f>
        <v>1000</v>
      </c>
      <c r="I8" s="68">
        <f>I4</f>
        <v>1</v>
      </c>
      <c r="J8" s="68">
        <f>J9/1000</f>
        <v>1E-3</v>
      </c>
      <c r="K8" s="69">
        <f>K12</f>
        <v>1</v>
      </c>
    </row>
    <row r="9" spans="1:11" ht="20.100000000000001" customHeight="1" x14ac:dyDescent="0.2">
      <c r="A9" s="48" t="s">
        <v>61</v>
      </c>
      <c r="B9" s="68">
        <f>2327.8*B14</f>
        <v>2327.8000000000002</v>
      </c>
      <c r="C9" s="68">
        <f>4186.729*C10</f>
        <v>3602349.5529090003</v>
      </c>
      <c r="D9" s="68">
        <f>4186.729*D10</f>
        <v>4186.7290000000003</v>
      </c>
      <c r="E9" s="68">
        <f>4186.729*E10</f>
        <v>4186.7290000000003</v>
      </c>
      <c r="F9" s="75">
        <f>F6*1000</f>
        <v>1000000</v>
      </c>
      <c r="G9" s="68">
        <f>G6*1000</f>
        <v>1000</v>
      </c>
      <c r="H9" s="68">
        <f>H6*1000</f>
        <v>1000000</v>
      </c>
      <c r="I9" s="68">
        <f>I6*1000</f>
        <v>1000</v>
      </c>
      <c r="J9" s="68">
        <f>J4</f>
        <v>1</v>
      </c>
      <c r="K9" s="69">
        <f>K6*1000</f>
        <v>1000</v>
      </c>
    </row>
    <row r="10" spans="1:11" ht="20.100000000000001" customHeight="1" x14ac:dyDescent="0.2">
      <c r="A10" s="48" t="s">
        <v>62</v>
      </c>
      <c r="B10" s="68">
        <f>0.55598*B14</f>
        <v>0.55598000000000003</v>
      </c>
      <c r="C10" s="68">
        <f>860.421*C11</f>
        <v>860.42100000000005</v>
      </c>
      <c r="D10" s="68">
        <f>D4</f>
        <v>1</v>
      </c>
      <c r="E10" s="68">
        <f>E13</f>
        <v>1</v>
      </c>
      <c r="F10" s="75">
        <f t="shared" ref="F10:K10" si="1">F7*238.85</f>
        <v>238.85</v>
      </c>
      <c r="G10" s="68">
        <f t="shared" si="1"/>
        <v>0.23885000000000001</v>
      </c>
      <c r="H10" s="68">
        <f t="shared" si="1"/>
        <v>238.85</v>
      </c>
      <c r="I10" s="68">
        <f t="shared" si="1"/>
        <v>0.23885000000000001</v>
      </c>
      <c r="J10" s="68">
        <f t="shared" si="1"/>
        <v>2.3884999999999998E-4</v>
      </c>
      <c r="K10" s="69">
        <f t="shared" si="1"/>
        <v>0.23885000000000001</v>
      </c>
    </row>
    <row r="11" spans="1:11" ht="20.100000000000001" customHeight="1" x14ac:dyDescent="0.2">
      <c r="A11" s="48" t="s">
        <v>58</v>
      </c>
      <c r="B11" s="68">
        <f>0.000646*B14</f>
        <v>6.4599999999999998E-4</v>
      </c>
      <c r="C11" s="68">
        <f>C4</f>
        <v>1</v>
      </c>
      <c r="D11" s="68">
        <f t="shared" ref="D11:K11" si="2">D7*0.2778</f>
        <v>1.1630733162000001E-3</v>
      </c>
      <c r="E11" s="68">
        <f t="shared" si="2"/>
        <v>1.1630733162000001E-3</v>
      </c>
      <c r="F11" s="75">
        <f t="shared" si="2"/>
        <v>0.27779999999999999</v>
      </c>
      <c r="G11" s="68">
        <f t="shared" si="2"/>
        <v>2.7779999999999998E-4</v>
      </c>
      <c r="H11" s="68">
        <f t="shared" si="2"/>
        <v>0.27779999999999999</v>
      </c>
      <c r="I11" s="68">
        <f t="shared" si="2"/>
        <v>2.7779999999999998E-4</v>
      </c>
      <c r="J11" s="68">
        <f t="shared" si="2"/>
        <v>2.7779999999999996E-7</v>
      </c>
      <c r="K11" s="69">
        <f t="shared" si="2"/>
        <v>2.7779999999999998E-4</v>
      </c>
    </row>
    <row r="12" spans="1:11" ht="20.100000000000001" customHeight="1" x14ac:dyDescent="0.2">
      <c r="A12" s="48" t="s">
        <v>64</v>
      </c>
      <c r="B12" s="68">
        <f t="shared" ref="B12:J12" si="3">B8</f>
        <v>2.3278000000000003</v>
      </c>
      <c r="C12" s="68">
        <f t="shared" si="3"/>
        <v>3602.3495529090005</v>
      </c>
      <c r="D12" s="68">
        <f t="shared" si="3"/>
        <v>4.1867290000000006</v>
      </c>
      <c r="E12" s="68">
        <f t="shared" si="3"/>
        <v>4.1867290000000006</v>
      </c>
      <c r="F12" s="75">
        <f t="shared" si="3"/>
        <v>1000</v>
      </c>
      <c r="G12" s="68">
        <f t="shared" si="3"/>
        <v>1</v>
      </c>
      <c r="H12" s="68">
        <f t="shared" si="3"/>
        <v>1000</v>
      </c>
      <c r="I12" s="68">
        <f t="shared" si="3"/>
        <v>1</v>
      </c>
      <c r="J12" s="68">
        <f t="shared" si="3"/>
        <v>1E-3</v>
      </c>
      <c r="K12" s="69">
        <f>K4</f>
        <v>1</v>
      </c>
    </row>
    <row r="13" spans="1:11" ht="20.100000000000001" customHeight="1" x14ac:dyDescent="0.2">
      <c r="A13" s="48" t="s">
        <v>63</v>
      </c>
      <c r="B13" s="68">
        <f>B10</f>
        <v>0.55598000000000003</v>
      </c>
      <c r="C13" s="68">
        <f>C10</f>
        <v>860.42100000000005</v>
      </c>
      <c r="D13" s="68">
        <f>D10</f>
        <v>1</v>
      </c>
      <c r="E13" s="68">
        <f>E4</f>
        <v>1</v>
      </c>
      <c r="F13" s="75">
        <f t="shared" ref="F13:K13" si="4">F10</f>
        <v>238.85</v>
      </c>
      <c r="G13" s="68">
        <f t="shared" si="4"/>
        <v>0.23885000000000001</v>
      </c>
      <c r="H13" s="68">
        <f t="shared" si="4"/>
        <v>238.85</v>
      </c>
      <c r="I13" s="68">
        <f t="shared" si="4"/>
        <v>0.23885000000000001</v>
      </c>
      <c r="J13" s="68">
        <f t="shared" si="4"/>
        <v>2.3884999999999998E-4</v>
      </c>
      <c r="K13" s="69">
        <f t="shared" si="4"/>
        <v>0.23885000000000001</v>
      </c>
    </row>
    <row r="14" spans="1:11" ht="20.100000000000001" customHeight="1" thickBot="1" x14ac:dyDescent="0.25">
      <c r="A14" s="41" t="s">
        <v>59</v>
      </c>
      <c r="B14" s="70">
        <f>B4</f>
        <v>1</v>
      </c>
      <c r="C14" s="70">
        <f t="shared" ref="C14:K14" si="5">C7*429.9</f>
        <v>1548.6500727955793</v>
      </c>
      <c r="D14" s="70">
        <f t="shared" si="5"/>
        <v>1.7998747971000004</v>
      </c>
      <c r="E14" s="70">
        <f t="shared" si="5"/>
        <v>1.7998747971000004</v>
      </c>
      <c r="F14" s="76">
        <f t="shared" si="5"/>
        <v>429.9</v>
      </c>
      <c r="G14" s="70">
        <f t="shared" si="5"/>
        <v>0.4299</v>
      </c>
      <c r="H14" s="70">
        <f t="shared" si="5"/>
        <v>429.9</v>
      </c>
      <c r="I14" s="70">
        <f t="shared" si="5"/>
        <v>0.4299</v>
      </c>
      <c r="J14" s="70">
        <f t="shared" si="5"/>
        <v>4.2989999999999993E-4</v>
      </c>
      <c r="K14" s="71">
        <f t="shared" si="5"/>
        <v>0.4299</v>
      </c>
    </row>
    <row r="15" spans="1:11" ht="20.100000000000001" customHeight="1" thickTop="1" x14ac:dyDescent="0.2"/>
    <row r="16" spans="1:11" ht="20.100000000000001" customHeight="1" x14ac:dyDescent="0.2">
      <c r="A16" s="72" t="s">
        <v>71</v>
      </c>
    </row>
    <row r="17" spans="1:1" ht="20.100000000000001" customHeight="1" x14ac:dyDescent="0.2">
      <c r="A17" s="72" t="s">
        <v>72</v>
      </c>
    </row>
    <row r="18" spans="1:1" ht="20.100000000000001" customHeight="1" x14ac:dyDescent="0.2">
      <c r="A18" s="72" t="s">
        <v>73</v>
      </c>
    </row>
    <row r="19" spans="1:1" ht="20.100000000000001" customHeight="1" x14ac:dyDescent="0.2">
      <c r="A19" s="72" t="s">
        <v>74</v>
      </c>
    </row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D26"/>
  </sheetPr>
  <dimension ref="A1:E33"/>
  <sheetViews>
    <sheetView showGridLines="0" zoomScaleNormal="100" workbookViewId="0">
      <pane ySplit="1" topLeftCell="A2" activePane="bottomLeft" state="frozen"/>
      <selection pane="bottomLeft" activeCell="A16" sqref="A16"/>
    </sheetView>
  </sheetViews>
  <sheetFormatPr defaultRowHeight="20.100000000000001" customHeight="1" x14ac:dyDescent="0.2"/>
  <cols>
    <col min="1" max="1" width="35.7109375" style="6" customWidth="1"/>
    <col min="2" max="5" width="30.5703125" style="6" customWidth="1"/>
    <col min="6" max="251" width="8.85546875" style="6"/>
    <col min="252" max="252" width="11.85546875" style="6" customWidth="1"/>
    <col min="253" max="253" width="15" style="6" customWidth="1"/>
    <col min="254" max="254" width="12.85546875" style="6" customWidth="1"/>
    <col min="255" max="255" width="13.5703125" style="6" customWidth="1"/>
    <col min="256" max="256" width="14.140625" style="6" customWidth="1"/>
    <col min="257" max="257" width="12.5703125" style="6" customWidth="1"/>
    <col min="258" max="258" width="13.28515625" style="6" customWidth="1"/>
    <col min="259" max="507" width="8.85546875" style="6"/>
    <col min="508" max="508" width="11.85546875" style="6" customWidth="1"/>
    <col min="509" max="509" width="15" style="6" customWidth="1"/>
    <col min="510" max="510" width="12.85546875" style="6" customWidth="1"/>
    <col min="511" max="511" width="13.5703125" style="6" customWidth="1"/>
    <col min="512" max="512" width="14.140625" style="6" customWidth="1"/>
    <col min="513" max="513" width="12.5703125" style="6" customWidth="1"/>
    <col min="514" max="514" width="13.28515625" style="6" customWidth="1"/>
    <col min="515" max="763" width="8.85546875" style="6"/>
    <col min="764" max="764" width="11.85546875" style="6" customWidth="1"/>
    <col min="765" max="765" width="15" style="6" customWidth="1"/>
    <col min="766" max="766" width="12.85546875" style="6" customWidth="1"/>
    <col min="767" max="767" width="13.5703125" style="6" customWidth="1"/>
    <col min="768" max="768" width="14.140625" style="6" customWidth="1"/>
    <col min="769" max="769" width="12.5703125" style="6" customWidth="1"/>
    <col min="770" max="770" width="13.28515625" style="6" customWidth="1"/>
    <col min="771" max="1019" width="8.85546875" style="6"/>
    <col min="1020" max="1020" width="11.85546875" style="6" customWidth="1"/>
    <col min="1021" max="1021" width="15" style="6" customWidth="1"/>
    <col min="1022" max="1022" width="12.85546875" style="6" customWidth="1"/>
    <col min="1023" max="1023" width="13.5703125" style="6" customWidth="1"/>
    <col min="1024" max="1024" width="14.140625" style="6" customWidth="1"/>
    <col min="1025" max="1025" width="12.5703125" style="6" customWidth="1"/>
    <col min="1026" max="1026" width="13.28515625" style="6" customWidth="1"/>
    <col min="1027" max="1275" width="8.85546875" style="6"/>
    <col min="1276" max="1276" width="11.85546875" style="6" customWidth="1"/>
    <col min="1277" max="1277" width="15" style="6" customWidth="1"/>
    <col min="1278" max="1278" width="12.85546875" style="6" customWidth="1"/>
    <col min="1279" max="1279" width="13.5703125" style="6" customWidth="1"/>
    <col min="1280" max="1280" width="14.140625" style="6" customWidth="1"/>
    <col min="1281" max="1281" width="12.5703125" style="6" customWidth="1"/>
    <col min="1282" max="1282" width="13.28515625" style="6" customWidth="1"/>
    <col min="1283" max="1531" width="8.85546875" style="6"/>
    <col min="1532" max="1532" width="11.85546875" style="6" customWidth="1"/>
    <col min="1533" max="1533" width="15" style="6" customWidth="1"/>
    <col min="1534" max="1534" width="12.85546875" style="6" customWidth="1"/>
    <col min="1535" max="1535" width="13.5703125" style="6" customWidth="1"/>
    <col min="1536" max="1536" width="14.140625" style="6" customWidth="1"/>
    <col min="1537" max="1537" width="12.5703125" style="6" customWidth="1"/>
    <col min="1538" max="1538" width="13.28515625" style="6" customWidth="1"/>
    <col min="1539" max="1787" width="8.85546875" style="6"/>
    <col min="1788" max="1788" width="11.85546875" style="6" customWidth="1"/>
    <col min="1789" max="1789" width="15" style="6" customWidth="1"/>
    <col min="1790" max="1790" width="12.85546875" style="6" customWidth="1"/>
    <col min="1791" max="1791" width="13.5703125" style="6" customWidth="1"/>
    <col min="1792" max="1792" width="14.140625" style="6" customWidth="1"/>
    <col min="1793" max="1793" width="12.5703125" style="6" customWidth="1"/>
    <col min="1794" max="1794" width="13.28515625" style="6" customWidth="1"/>
    <col min="1795" max="2043" width="8.85546875" style="6"/>
    <col min="2044" max="2044" width="11.85546875" style="6" customWidth="1"/>
    <col min="2045" max="2045" width="15" style="6" customWidth="1"/>
    <col min="2046" max="2046" width="12.85546875" style="6" customWidth="1"/>
    <col min="2047" max="2047" width="13.5703125" style="6" customWidth="1"/>
    <col min="2048" max="2048" width="14.140625" style="6" customWidth="1"/>
    <col min="2049" max="2049" width="12.5703125" style="6" customWidth="1"/>
    <col min="2050" max="2050" width="13.28515625" style="6" customWidth="1"/>
    <col min="2051" max="2299" width="8.85546875" style="6"/>
    <col min="2300" max="2300" width="11.85546875" style="6" customWidth="1"/>
    <col min="2301" max="2301" width="15" style="6" customWidth="1"/>
    <col min="2302" max="2302" width="12.85546875" style="6" customWidth="1"/>
    <col min="2303" max="2303" width="13.5703125" style="6" customWidth="1"/>
    <col min="2304" max="2304" width="14.140625" style="6" customWidth="1"/>
    <col min="2305" max="2305" width="12.5703125" style="6" customWidth="1"/>
    <col min="2306" max="2306" width="13.28515625" style="6" customWidth="1"/>
    <col min="2307" max="2555" width="8.85546875" style="6"/>
    <col min="2556" max="2556" width="11.85546875" style="6" customWidth="1"/>
    <col min="2557" max="2557" width="15" style="6" customWidth="1"/>
    <col min="2558" max="2558" width="12.85546875" style="6" customWidth="1"/>
    <col min="2559" max="2559" width="13.5703125" style="6" customWidth="1"/>
    <col min="2560" max="2560" width="14.140625" style="6" customWidth="1"/>
    <col min="2561" max="2561" width="12.5703125" style="6" customWidth="1"/>
    <col min="2562" max="2562" width="13.28515625" style="6" customWidth="1"/>
    <col min="2563" max="2811" width="8.85546875" style="6"/>
    <col min="2812" max="2812" width="11.85546875" style="6" customWidth="1"/>
    <col min="2813" max="2813" width="15" style="6" customWidth="1"/>
    <col min="2814" max="2814" width="12.85546875" style="6" customWidth="1"/>
    <col min="2815" max="2815" width="13.5703125" style="6" customWidth="1"/>
    <col min="2816" max="2816" width="14.140625" style="6" customWidth="1"/>
    <col min="2817" max="2817" width="12.5703125" style="6" customWidth="1"/>
    <col min="2818" max="2818" width="13.28515625" style="6" customWidth="1"/>
    <col min="2819" max="3067" width="8.85546875" style="6"/>
    <col min="3068" max="3068" width="11.85546875" style="6" customWidth="1"/>
    <col min="3069" max="3069" width="15" style="6" customWidth="1"/>
    <col min="3070" max="3070" width="12.85546875" style="6" customWidth="1"/>
    <col min="3071" max="3071" width="13.5703125" style="6" customWidth="1"/>
    <col min="3072" max="3072" width="14.140625" style="6" customWidth="1"/>
    <col min="3073" max="3073" width="12.5703125" style="6" customWidth="1"/>
    <col min="3074" max="3074" width="13.28515625" style="6" customWidth="1"/>
    <col min="3075" max="3323" width="8.85546875" style="6"/>
    <col min="3324" max="3324" width="11.85546875" style="6" customWidth="1"/>
    <col min="3325" max="3325" width="15" style="6" customWidth="1"/>
    <col min="3326" max="3326" width="12.85546875" style="6" customWidth="1"/>
    <col min="3327" max="3327" width="13.5703125" style="6" customWidth="1"/>
    <col min="3328" max="3328" width="14.140625" style="6" customWidth="1"/>
    <col min="3329" max="3329" width="12.5703125" style="6" customWidth="1"/>
    <col min="3330" max="3330" width="13.28515625" style="6" customWidth="1"/>
    <col min="3331" max="3579" width="8.85546875" style="6"/>
    <col min="3580" max="3580" width="11.85546875" style="6" customWidth="1"/>
    <col min="3581" max="3581" width="15" style="6" customWidth="1"/>
    <col min="3582" max="3582" width="12.85546875" style="6" customWidth="1"/>
    <col min="3583" max="3583" width="13.5703125" style="6" customWidth="1"/>
    <col min="3584" max="3584" width="14.140625" style="6" customWidth="1"/>
    <col min="3585" max="3585" width="12.5703125" style="6" customWidth="1"/>
    <col min="3586" max="3586" width="13.28515625" style="6" customWidth="1"/>
    <col min="3587" max="3835" width="8.85546875" style="6"/>
    <col min="3836" max="3836" width="11.85546875" style="6" customWidth="1"/>
    <col min="3837" max="3837" width="15" style="6" customWidth="1"/>
    <col min="3838" max="3838" width="12.85546875" style="6" customWidth="1"/>
    <col min="3839" max="3839" width="13.5703125" style="6" customWidth="1"/>
    <col min="3840" max="3840" width="14.140625" style="6" customWidth="1"/>
    <col min="3841" max="3841" width="12.5703125" style="6" customWidth="1"/>
    <col min="3842" max="3842" width="13.28515625" style="6" customWidth="1"/>
    <col min="3843" max="4091" width="8.85546875" style="6"/>
    <col min="4092" max="4092" width="11.85546875" style="6" customWidth="1"/>
    <col min="4093" max="4093" width="15" style="6" customWidth="1"/>
    <col min="4094" max="4094" width="12.85546875" style="6" customWidth="1"/>
    <col min="4095" max="4095" width="13.5703125" style="6" customWidth="1"/>
    <col min="4096" max="4096" width="14.140625" style="6" customWidth="1"/>
    <col min="4097" max="4097" width="12.5703125" style="6" customWidth="1"/>
    <col min="4098" max="4098" width="13.28515625" style="6" customWidth="1"/>
    <col min="4099" max="4347" width="8.85546875" style="6"/>
    <col min="4348" max="4348" width="11.85546875" style="6" customWidth="1"/>
    <col min="4349" max="4349" width="15" style="6" customWidth="1"/>
    <col min="4350" max="4350" width="12.85546875" style="6" customWidth="1"/>
    <col min="4351" max="4351" width="13.5703125" style="6" customWidth="1"/>
    <col min="4352" max="4352" width="14.140625" style="6" customWidth="1"/>
    <col min="4353" max="4353" width="12.5703125" style="6" customWidth="1"/>
    <col min="4354" max="4354" width="13.28515625" style="6" customWidth="1"/>
    <col min="4355" max="4603" width="8.85546875" style="6"/>
    <col min="4604" max="4604" width="11.85546875" style="6" customWidth="1"/>
    <col min="4605" max="4605" width="15" style="6" customWidth="1"/>
    <col min="4606" max="4606" width="12.85546875" style="6" customWidth="1"/>
    <col min="4607" max="4607" width="13.5703125" style="6" customWidth="1"/>
    <col min="4608" max="4608" width="14.140625" style="6" customWidth="1"/>
    <col min="4609" max="4609" width="12.5703125" style="6" customWidth="1"/>
    <col min="4610" max="4610" width="13.28515625" style="6" customWidth="1"/>
    <col min="4611" max="4859" width="8.85546875" style="6"/>
    <col min="4860" max="4860" width="11.85546875" style="6" customWidth="1"/>
    <col min="4861" max="4861" width="15" style="6" customWidth="1"/>
    <col min="4862" max="4862" width="12.85546875" style="6" customWidth="1"/>
    <col min="4863" max="4863" width="13.5703125" style="6" customWidth="1"/>
    <col min="4864" max="4864" width="14.140625" style="6" customWidth="1"/>
    <col min="4865" max="4865" width="12.5703125" style="6" customWidth="1"/>
    <col min="4866" max="4866" width="13.28515625" style="6" customWidth="1"/>
    <col min="4867" max="5115" width="8.85546875" style="6"/>
    <col min="5116" max="5116" width="11.85546875" style="6" customWidth="1"/>
    <col min="5117" max="5117" width="15" style="6" customWidth="1"/>
    <col min="5118" max="5118" width="12.85546875" style="6" customWidth="1"/>
    <col min="5119" max="5119" width="13.5703125" style="6" customWidth="1"/>
    <col min="5120" max="5120" width="14.140625" style="6" customWidth="1"/>
    <col min="5121" max="5121" width="12.5703125" style="6" customWidth="1"/>
    <col min="5122" max="5122" width="13.28515625" style="6" customWidth="1"/>
    <col min="5123" max="5371" width="8.85546875" style="6"/>
    <col min="5372" max="5372" width="11.85546875" style="6" customWidth="1"/>
    <col min="5373" max="5373" width="15" style="6" customWidth="1"/>
    <col min="5374" max="5374" width="12.85546875" style="6" customWidth="1"/>
    <col min="5375" max="5375" width="13.5703125" style="6" customWidth="1"/>
    <col min="5376" max="5376" width="14.140625" style="6" customWidth="1"/>
    <col min="5377" max="5377" width="12.5703125" style="6" customWidth="1"/>
    <col min="5378" max="5378" width="13.28515625" style="6" customWidth="1"/>
    <col min="5379" max="5627" width="8.85546875" style="6"/>
    <col min="5628" max="5628" width="11.85546875" style="6" customWidth="1"/>
    <col min="5629" max="5629" width="15" style="6" customWidth="1"/>
    <col min="5630" max="5630" width="12.85546875" style="6" customWidth="1"/>
    <col min="5631" max="5631" width="13.5703125" style="6" customWidth="1"/>
    <col min="5632" max="5632" width="14.140625" style="6" customWidth="1"/>
    <col min="5633" max="5633" width="12.5703125" style="6" customWidth="1"/>
    <col min="5634" max="5634" width="13.28515625" style="6" customWidth="1"/>
    <col min="5635" max="5883" width="8.85546875" style="6"/>
    <col min="5884" max="5884" width="11.85546875" style="6" customWidth="1"/>
    <col min="5885" max="5885" width="15" style="6" customWidth="1"/>
    <col min="5886" max="5886" width="12.85546875" style="6" customWidth="1"/>
    <col min="5887" max="5887" width="13.5703125" style="6" customWidth="1"/>
    <col min="5888" max="5888" width="14.140625" style="6" customWidth="1"/>
    <col min="5889" max="5889" width="12.5703125" style="6" customWidth="1"/>
    <col min="5890" max="5890" width="13.28515625" style="6" customWidth="1"/>
    <col min="5891" max="6139" width="8.85546875" style="6"/>
    <col min="6140" max="6140" width="11.85546875" style="6" customWidth="1"/>
    <col min="6141" max="6141" width="15" style="6" customWidth="1"/>
    <col min="6142" max="6142" width="12.85546875" style="6" customWidth="1"/>
    <col min="6143" max="6143" width="13.5703125" style="6" customWidth="1"/>
    <col min="6144" max="6144" width="14.140625" style="6" customWidth="1"/>
    <col min="6145" max="6145" width="12.5703125" style="6" customWidth="1"/>
    <col min="6146" max="6146" width="13.28515625" style="6" customWidth="1"/>
    <col min="6147" max="6395" width="8.85546875" style="6"/>
    <col min="6396" max="6396" width="11.85546875" style="6" customWidth="1"/>
    <col min="6397" max="6397" width="15" style="6" customWidth="1"/>
    <col min="6398" max="6398" width="12.85546875" style="6" customWidth="1"/>
    <col min="6399" max="6399" width="13.5703125" style="6" customWidth="1"/>
    <col min="6400" max="6400" width="14.140625" style="6" customWidth="1"/>
    <col min="6401" max="6401" width="12.5703125" style="6" customWidth="1"/>
    <col min="6402" max="6402" width="13.28515625" style="6" customWidth="1"/>
    <col min="6403" max="6651" width="8.85546875" style="6"/>
    <col min="6652" max="6652" width="11.85546875" style="6" customWidth="1"/>
    <col min="6653" max="6653" width="15" style="6" customWidth="1"/>
    <col min="6654" max="6654" width="12.85546875" style="6" customWidth="1"/>
    <col min="6655" max="6655" width="13.5703125" style="6" customWidth="1"/>
    <col min="6656" max="6656" width="14.140625" style="6" customWidth="1"/>
    <col min="6657" max="6657" width="12.5703125" style="6" customWidth="1"/>
    <col min="6658" max="6658" width="13.28515625" style="6" customWidth="1"/>
    <col min="6659" max="6907" width="8.85546875" style="6"/>
    <col min="6908" max="6908" width="11.85546875" style="6" customWidth="1"/>
    <col min="6909" max="6909" width="15" style="6" customWidth="1"/>
    <col min="6910" max="6910" width="12.85546875" style="6" customWidth="1"/>
    <col min="6911" max="6911" width="13.5703125" style="6" customWidth="1"/>
    <col min="6912" max="6912" width="14.140625" style="6" customWidth="1"/>
    <col min="6913" max="6913" width="12.5703125" style="6" customWidth="1"/>
    <col min="6914" max="6914" width="13.28515625" style="6" customWidth="1"/>
    <col min="6915" max="7163" width="8.85546875" style="6"/>
    <col min="7164" max="7164" width="11.85546875" style="6" customWidth="1"/>
    <col min="7165" max="7165" width="15" style="6" customWidth="1"/>
    <col min="7166" max="7166" width="12.85546875" style="6" customWidth="1"/>
    <col min="7167" max="7167" width="13.5703125" style="6" customWidth="1"/>
    <col min="7168" max="7168" width="14.140625" style="6" customWidth="1"/>
    <col min="7169" max="7169" width="12.5703125" style="6" customWidth="1"/>
    <col min="7170" max="7170" width="13.28515625" style="6" customWidth="1"/>
    <col min="7171" max="7419" width="8.85546875" style="6"/>
    <col min="7420" max="7420" width="11.85546875" style="6" customWidth="1"/>
    <col min="7421" max="7421" width="15" style="6" customWidth="1"/>
    <col min="7422" max="7422" width="12.85546875" style="6" customWidth="1"/>
    <col min="7423" max="7423" width="13.5703125" style="6" customWidth="1"/>
    <col min="7424" max="7424" width="14.140625" style="6" customWidth="1"/>
    <col min="7425" max="7425" width="12.5703125" style="6" customWidth="1"/>
    <col min="7426" max="7426" width="13.28515625" style="6" customWidth="1"/>
    <col min="7427" max="7675" width="8.85546875" style="6"/>
    <col min="7676" max="7676" width="11.85546875" style="6" customWidth="1"/>
    <col min="7677" max="7677" width="15" style="6" customWidth="1"/>
    <col min="7678" max="7678" width="12.85546875" style="6" customWidth="1"/>
    <col min="7679" max="7679" width="13.5703125" style="6" customWidth="1"/>
    <col min="7680" max="7680" width="14.140625" style="6" customWidth="1"/>
    <col min="7681" max="7681" width="12.5703125" style="6" customWidth="1"/>
    <col min="7682" max="7682" width="13.28515625" style="6" customWidth="1"/>
    <col min="7683" max="7931" width="8.85546875" style="6"/>
    <col min="7932" max="7932" width="11.85546875" style="6" customWidth="1"/>
    <col min="7933" max="7933" width="15" style="6" customWidth="1"/>
    <col min="7934" max="7934" width="12.85546875" style="6" customWidth="1"/>
    <col min="7935" max="7935" width="13.5703125" style="6" customWidth="1"/>
    <col min="7936" max="7936" width="14.140625" style="6" customWidth="1"/>
    <col min="7937" max="7937" width="12.5703125" style="6" customWidth="1"/>
    <col min="7938" max="7938" width="13.28515625" style="6" customWidth="1"/>
    <col min="7939" max="8187" width="8.85546875" style="6"/>
    <col min="8188" max="8188" width="11.85546875" style="6" customWidth="1"/>
    <col min="8189" max="8189" width="15" style="6" customWidth="1"/>
    <col min="8190" max="8190" width="12.85546875" style="6" customWidth="1"/>
    <col min="8191" max="8191" width="13.5703125" style="6" customWidth="1"/>
    <col min="8192" max="8192" width="14.140625" style="6" customWidth="1"/>
    <col min="8193" max="8193" width="12.5703125" style="6" customWidth="1"/>
    <col min="8194" max="8194" width="13.28515625" style="6" customWidth="1"/>
    <col min="8195" max="8443" width="8.85546875" style="6"/>
    <col min="8444" max="8444" width="11.85546875" style="6" customWidth="1"/>
    <col min="8445" max="8445" width="15" style="6" customWidth="1"/>
    <col min="8446" max="8446" width="12.85546875" style="6" customWidth="1"/>
    <col min="8447" max="8447" width="13.5703125" style="6" customWidth="1"/>
    <col min="8448" max="8448" width="14.140625" style="6" customWidth="1"/>
    <col min="8449" max="8449" width="12.5703125" style="6" customWidth="1"/>
    <col min="8450" max="8450" width="13.28515625" style="6" customWidth="1"/>
    <col min="8451" max="8699" width="8.85546875" style="6"/>
    <col min="8700" max="8700" width="11.85546875" style="6" customWidth="1"/>
    <col min="8701" max="8701" width="15" style="6" customWidth="1"/>
    <col min="8702" max="8702" width="12.85546875" style="6" customWidth="1"/>
    <col min="8703" max="8703" width="13.5703125" style="6" customWidth="1"/>
    <col min="8704" max="8704" width="14.140625" style="6" customWidth="1"/>
    <col min="8705" max="8705" width="12.5703125" style="6" customWidth="1"/>
    <col min="8706" max="8706" width="13.28515625" style="6" customWidth="1"/>
    <col min="8707" max="8955" width="8.85546875" style="6"/>
    <col min="8956" max="8956" width="11.85546875" style="6" customWidth="1"/>
    <col min="8957" max="8957" width="15" style="6" customWidth="1"/>
    <col min="8958" max="8958" width="12.85546875" style="6" customWidth="1"/>
    <col min="8959" max="8959" width="13.5703125" style="6" customWidth="1"/>
    <col min="8960" max="8960" width="14.140625" style="6" customWidth="1"/>
    <col min="8961" max="8961" width="12.5703125" style="6" customWidth="1"/>
    <col min="8962" max="8962" width="13.28515625" style="6" customWidth="1"/>
    <col min="8963" max="9211" width="8.85546875" style="6"/>
    <col min="9212" max="9212" width="11.85546875" style="6" customWidth="1"/>
    <col min="9213" max="9213" width="15" style="6" customWidth="1"/>
    <col min="9214" max="9214" width="12.85546875" style="6" customWidth="1"/>
    <col min="9215" max="9215" width="13.5703125" style="6" customWidth="1"/>
    <col min="9216" max="9216" width="14.140625" style="6" customWidth="1"/>
    <col min="9217" max="9217" width="12.5703125" style="6" customWidth="1"/>
    <col min="9218" max="9218" width="13.28515625" style="6" customWidth="1"/>
    <col min="9219" max="9467" width="8.85546875" style="6"/>
    <col min="9468" max="9468" width="11.85546875" style="6" customWidth="1"/>
    <col min="9469" max="9469" width="15" style="6" customWidth="1"/>
    <col min="9470" max="9470" width="12.85546875" style="6" customWidth="1"/>
    <col min="9471" max="9471" width="13.5703125" style="6" customWidth="1"/>
    <col min="9472" max="9472" width="14.140625" style="6" customWidth="1"/>
    <col min="9473" max="9473" width="12.5703125" style="6" customWidth="1"/>
    <col min="9474" max="9474" width="13.28515625" style="6" customWidth="1"/>
    <col min="9475" max="9723" width="8.85546875" style="6"/>
    <col min="9724" max="9724" width="11.85546875" style="6" customWidth="1"/>
    <col min="9725" max="9725" width="15" style="6" customWidth="1"/>
    <col min="9726" max="9726" width="12.85546875" style="6" customWidth="1"/>
    <col min="9727" max="9727" width="13.5703125" style="6" customWidth="1"/>
    <col min="9728" max="9728" width="14.140625" style="6" customWidth="1"/>
    <col min="9729" max="9729" width="12.5703125" style="6" customWidth="1"/>
    <col min="9730" max="9730" width="13.28515625" style="6" customWidth="1"/>
    <col min="9731" max="9979" width="8.85546875" style="6"/>
    <col min="9980" max="9980" width="11.85546875" style="6" customWidth="1"/>
    <col min="9981" max="9981" width="15" style="6" customWidth="1"/>
    <col min="9982" max="9982" width="12.85546875" style="6" customWidth="1"/>
    <col min="9983" max="9983" width="13.5703125" style="6" customWidth="1"/>
    <col min="9984" max="9984" width="14.140625" style="6" customWidth="1"/>
    <col min="9985" max="9985" width="12.5703125" style="6" customWidth="1"/>
    <col min="9986" max="9986" width="13.28515625" style="6" customWidth="1"/>
    <col min="9987" max="10235" width="8.85546875" style="6"/>
    <col min="10236" max="10236" width="11.85546875" style="6" customWidth="1"/>
    <col min="10237" max="10237" width="15" style="6" customWidth="1"/>
    <col min="10238" max="10238" width="12.85546875" style="6" customWidth="1"/>
    <col min="10239" max="10239" width="13.5703125" style="6" customWidth="1"/>
    <col min="10240" max="10240" width="14.140625" style="6" customWidth="1"/>
    <col min="10241" max="10241" width="12.5703125" style="6" customWidth="1"/>
    <col min="10242" max="10242" width="13.28515625" style="6" customWidth="1"/>
    <col min="10243" max="10491" width="8.85546875" style="6"/>
    <col min="10492" max="10492" width="11.85546875" style="6" customWidth="1"/>
    <col min="10493" max="10493" width="15" style="6" customWidth="1"/>
    <col min="10494" max="10494" width="12.85546875" style="6" customWidth="1"/>
    <col min="10495" max="10495" width="13.5703125" style="6" customWidth="1"/>
    <col min="10496" max="10496" width="14.140625" style="6" customWidth="1"/>
    <col min="10497" max="10497" width="12.5703125" style="6" customWidth="1"/>
    <col min="10498" max="10498" width="13.28515625" style="6" customWidth="1"/>
    <col min="10499" max="10747" width="8.85546875" style="6"/>
    <col min="10748" max="10748" width="11.85546875" style="6" customWidth="1"/>
    <col min="10749" max="10749" width="15" style="6" customWidth="1"/>
    <col min="10750" max="10750" width="12.85546875" style="6" customWidth="1"/>
    <col min="10751" max="10751" width="13.5703125" style="6" customWidth="1"/>
    <col min="10752" max="10752" width="14.140625" style="6" customWidth="1"/>
    <col min="10753" max="10753" width="12.5703125" style="6" customWidth="1"/>
    <col min="10754" max="10754" width="13.28515625" style="6" customWidth="1"/>
    <col min="10755" max="11003" width="8.85546875" style="6"/>
    <col min="11004" max="11004" width="11.85546875" style="6" customWidth="1"/>
    <col min="11005" max="11005" width="15" style="6" customWidth="1"/>
    <col min="11006" max="11006" width="12.85546875" style="6" customWidth="1"/>
    <col min="11007" max="11007" width="13.5703125" style="6" customWidth="1"/>
    <col min="11008" max="11008" width="14.140625" style="6" customWidth="1"/>
    <col min="11009" max="11009" width="12.5703125" style="6" customWidth="1"/>
    <col min="11010" max="11010" width="13.28515625" style="6" customWidth="1"/>
    <col min="11011" max="11259" width="8.85546875" style="6"/>
    <col min="11260" max="11260" width="11.85546875" style="6" customWidth="1"/>
    <col min="11261" max="11261" width="15" style="6" customWidth="1"/>
    <col min="11262" max="11262" width="12.85546875" style="6" customWidth="1"/>
    <col min="11263" max="11263" width="13.5703125" style="6" customWidth="1"/>
    <col min="11264" max="11264" width="14.140625" style="6" customWidth="1"/>
    <col min="11265" max="11265" width="12.5703125" style="6" customWidth="1"/>
    <col min="11266" max="11266" width="13.28515625" style="6" customWidth="1"/>
    <col min="11267" max="11515" width="8.85546875" style="6"/>
    <col min="11516" max="11516" width="11.85546875" style="6" customWidth="1"/>
    <col min="11517" max="11517" width="15" style="6" customWidth="1"/>
    <col min="11518" max="11518" width="12.85546875" style="6" customWidth="1"/>
    <col min="11519" max="11519" width="13.5703125" style="6" customWidth="1"/>
    <col min="11520" max="11520" width="14.140625" style="6" customWidth="1"/>
    <col min="11521" max="11521" width="12.5703125" style="6" customWidth="1"/>
    <col min="11522" max="11522" width="13.28515625" style="6" customWidth="1"/>
    <col min="11523" max="11771" width="8.85546875" style="6"/>
    <col min="11772" max="11772" width="11.85546875" style="6" customWidth="1"/>
    <col min="11773" max="11773" width="15" style="6" customWidth="1"/>
    <col min="11774" max="11774" width="12.85546875" style="6" customWidth="1"/>
    <col min="11775" max="11775" width="13.5703125" style="6" customWidth="1"/>
    <col min="11776" max="11776" width="14.140625" style="6" customWidth="1"/>
    <col min="11777" max="11777" width="12.5703125" style="6" customWidth="1"/>
    <col min="11778" max="11778" width="13.28515625" style="6" customWidth="1"/>
    <col min="11779" max="12027" width="8.85546875" style="6"/>
    <col min="12028" max="12028" width="11.85546875" style="6" customWidth="1"/>
    <col min="12029" max="12029" width="15" style="6" customWidth="1"/>
    <col min="12030" max="12030" width="12.85546875" style="6" customWidth="1"/>
    <col min="12031" max="12031" width="13.5703125" style="6" customWidth="1"/>
    <col min="12032" max="12032" width="14.140625" style="6" customWidth="1"/>
    <col min="12033" max="12033" width="12.5703125" style="6" customWidth="1"/>
    <col min="12034" max="12034" width="13.28515625" style="6" customWidth="1"/>
    <col min="12035" max="12283" width="8.85546875" style="6"/>
    <col min="12284" max="12284" width="11.85546875" style="6" customWidth="1"/>
    <col min="12285" max="12285" width="15" style="6" customWidth="1"/>
    <col min="12286" max="12286" width="12.85546875" style="6" customWidth="1"/>
    <col min="12287" max="12287" width="13.5703125" style="6" customWidth="1"/>
    <col min="12288" max="12288" width="14.140625" style="6" customWidth="1"/>
    <col min="12289" max="12289" width="12.5703125" style="6" customWidth="1"/>
    <col min="12290" max="12290" width="13.28515625" style="6" customWidth="1"/>
    <col min="12291" max="12539" width="8.85546875" style="6"/>
    <col min="12540" max="12540" width="11.85546875" style="6" customWidth="1"/>
    <col min="12541" max="12541" width="15" style="6" customWidth="1"/>
    <col min="12542" max="12542" width="12.85546875" style="6" customWidth="1"/>
    <col min="12543" max="12543" width="13.5703125" style="6" customWidth="1"/>
    <col min="12544" max="12544" width="14.140625" style="6" customWidth="1"/>
    <col min="12545" max="12545" width="12.5703125" style="6" customWidth="1"/>
    <col min="12546" max="12546" width="13.28515625" style="6" customWidth="1"/>
    <col min="12547" max="12795" width="8.85546875" style="6"/>
    <col min="12796" max="12796" width="11.85546875" style="6" customWidth="1"/>
    <col min="12797" max="12797" width="15" style="6" customWidth="1"/>
    <col min="12798" max="12798" width="12.85546875" style="6" customWidth="1"/>
    <col min="12799" max="12799" width="13.5703125" style="6" customWidth="1"/>
    <col min="12800" max="12800" width="14.140625" style="6" customWidth="1"/>
    <col min="12801" max="12801" width="12.5703125" style="6" customWidth="1"/>
    <col min="12802" max="12802" width="13.28515625" style="6" customWidth="1"/>
    <col min="12803" max="13051" width="8.85546875" style="6"/>
    <col min="13052" max="13052" width="11.85546875" style="6" customWidth="1"/>
    <col min="13053" max="13053" width="15" style="6" customWidth="1"/>
    <col min="13054" max="13054" width="12.85546875" style="6" customWidth="1"/>
    <col min="13055" max="13055" width="13.5703125" style="6" customWidth="1"/>
    <col min="13056" max="13056" width="14.140625" style="6" customWidth="1"/>
    <col min="13057" max="13057" width="12.5703125" style="6" customWidth="1"/>
    <col min="13058" max="13058" width="13.28515625" style="6" customWidth="1"/>
    <col min="13059" max="13307" width="8.85546875" style="6"/>
    <col min="13308" max="13308" width="11.85546875" style="6" customWidth="1"/>
    <col min="13309" max="13309" width="15" style="6" customWidth="1"/>
    <col min="13310" max="13310" width="12.85546875" style="6" customWidth="1"/>
    <col min="13311" max="13311" width="13.5703125" style="6" customWidth="1"/>
    <col min="13312" max="13312" width="14.140625" style="6" customWidth="1"/>
    <col min="13313" max="13313" width="12.5703125" style="6" customWidth="1"/>
    <col min="13314" max="13314" width="13.28515625" style="6" customWidth="1"/>
    <col min="13315" max="13563" width="8.85546875" style="6"/>
    <col min="13564" max="13564" width="11.85546875" style="6" customWidth="1"/>
    <col min="13565" max="13565" width="15" style="6" customWidth="1"/>
    <col min="13566" max="13566" width="12.85546875" style="6" customWidth="1"/>
    <col min="13567" max="13567" width="13.5703125" style="6" customWidth="1"/>
    <col min="13568" max="13568" width="14.140625" style="6" customWidth="1"/>
    <col min="13569" max="13569" width="12.5703125" style="6" customWidth="1"/>
    <col min="13570" max="13570" width="13.28515625" style="6" customWidth="1"/>
    <col min="13571" max="13819" width="8.85546875" style="6"/>
    <col min="13820" max="13820" width="11.85546875" style="6" customWidth="1"/>
    <col min="13821" max="13821" width="15" style="6" customWidth="1"/>
    <col min="13822" max="13822" width="12.85546875" style="6" customWidth="1"/>
    <col min="13823" max="13823" width="13.5703125" style="6" customWidth="1"/>
    <col min="13824" max="13824" width="14.140625" style="6" customWidth="1"/>
    <col min="13825" max="13825" width="12.5703125" style="6" customWidth="1"/>
    <col min="13826" max="13826" width="13.28515625" style="6" customWidth="1"/>
    <col min="13827" max="14075" width="8.85546875" style="6"/>
    <col min="14076" max="14076" width="11.85546875" style="6" customWidth="1"/>
    <col min="14077" max="14077" width="15" style="6" customWidth="1"/>
    <col min="14078" max="14078" width="12.85546875" style="6" customWidth="1"/>
    <col min="14079" max="14079" width="13.5703125" style="6" customWidth="1"/>
    <col min="14080" max="14080" width="14.140625" style="6" customWidth="1"/>
    <col min="14081" max="14081" width="12.5703125" style="6" customWidth="1"/>
    <col min="14082" max="14082" width="13.28515625" style="6" customWidth="1"/>
    <col min="14083" max="14331" width="8.85546875" style="6"/>
    <col min="14332" max="14332" width="11.85546875" style="6" customWidth="1"/>
    <col min="14333" max="14333" width="15" style="6" customWidth="1"/>
    <col min="14334" max="14334" width="12.85546875" style="6" customWidth="1"/>
    <col min="14335" max="14335" width="13.5703125" style="6" customWidth="1"/>
    <col min="14336" max="14336" width="14.140625" style="6" customWidth="1"/>
    <col min="14337" max="14337" width="12.5703125" style="6" customWidth="1"/>
    <col min="14338" max="14338" width="13.28515625" style="6" customWidth="1"/>
    <col min="14339" max="14587" width="8.85546875" style="6"/>
    <col min="14588" max="14588" width="11.85546875" style="6" customWidth="1"/>
    <col min="14589" max="14589" width="15" style="6" customWidth="1"/>
    <col min="14590" max="14590" width="12.85546875" style="6" customWidth="1"/>
    <col min="14591" max="14591" width="13.5703125" style="6" customWidth="1"/>
    <col min="14592" max="14592" width="14.140625" style="6" customWidth="1"/>
    <col min="14593" max="14593" width="12.5703125" style="6" customWidth="1"/>
    <col min="14594" max="14594" width="13.28515625" style="6" customWidth="1"/>
    <col min="14595" max="14843" width="8.85546875" style="6"/>
    <col min="14844" max="14844" width="11.85546875" style="6" customWidth="1"/>
    <col min="14845" max="14845" width="15" style="6" customWidth="1"/>
    <col min="14846" max="14846" width="12.85546875" style="6" customWidth="1"/>
    <col min="14847" max="14847" width="13.5703125" style="6" customWidth="1"/>
    <col min="14848" max="14848" width="14.140625" style="6" customWidth="1"/>
    <col min="14849" max="14849" width="12.5703125" style="6" customWidth="1"/>
    <col min="14850" max="14850" width="13.28515625" style="6" customWidth="1"/>
    <col min="14851" max="15099" width="8.85546875" style="6"/>
    <col min="15100" max="15100" width="11.85546875" style="6" customWidth="1"/>
    <col min="15101" max="15101" width="15" style="6" customWidth="1"/>
    <col min="15102" max="15102" width="12.85546875" style="6" customWidth="1"/>
    <col min="15103" max="15103" width="13.5703125" style="6" customWidth="1"/>
    <col min="15104" max="15104" width="14.140625" style="6" customWidth="1"/>
    <col min="15105" max="15105" width="12.5703125" style="6" customWidth="1"/>
    <col min="15106" max="15106" width="13.28515625" style="6" customWidth="1"/>
    <col min="15107" max="15355" width="8.85546875" style="6"/>
    <col min="15356" max="15356" width="11.85546875" style="6" customWidth="1"/>
    <col min="15357" max="15357" width="15" style="6" customWidth="1"/>
    <col min="15358" max="15358" width="12.85546875" style="6" customWidth="1"/>
    <col min="15359" max="15359" width="13.5703125" style="6" customWidth="1"/>
    <col min="15360" max="15360" width="14.140625" style="6" customWidth="1"/>
    <col min="15361" max="15361" width="12.5703125" style="6" customWidth="1"/>
    <col min="15362" max="15362" width="13.28515625" style="6" customWidth="1"/>
    <col min="15363" max="15611" width="8.85546875" style="6"/>
    <col min="15612" max="15612" width="11.85546875" style="6" customWidth="1"/>
    <col min="15613" max="15613" width="15" style="6" customWidth="1"/>
    <col min="15614" max="15614" width="12.85546875" style="6" customWidth="1"/>
    <col min="15615" max="15615" width="13.5703125" style="6" customWidth="1"/>
    <col min="15616" max="15616" width="14.140625" style="6" customWidth="1"/>
    <col min="15617" max="15617" width="12.5703125" style="6" customWidth="1"/>
    <col min="15618" max="15618" width="13.28515625" style="6" customWidth="1"/>
    <col min="15619" max="15867" width="8.85546875" style="6"/>
    <col min="15868" max="15868" width="11.85546875" style="6" customWidth="1"/>
    <col min="15869" max="15869" width="15" style="6" customWidth="1"/>
    <col min="15870" max="15870" width="12.85546875" style="6" customWidth="1"/>
    <col min="15871" max="15871" width="13.5703125" style="6" customWidth="1"/>
    <col min="15872" max="15872" width="14.140625" style="6" customWidth="1"/>
    <col min="15873" max="15873" width="12.5703125" style="6" customWidth="1"/>
    <col min="15874" max="15874" width="13.28515625" style="6" customWidth="1"/>
    <col min="15875" max="16123" width="8.85546875" style="6"/>
    <col min="16124" max="16124" width="11.85546875" style="6" customWidth="1"/>
    <col min="16125" max="16125" width="15" style="6" customWidth="1"/>
    <col min="16126" max="16126" width="12.85546875" style="6" customWidth="1"/>
    <col min="16127" max="16127" width="13.5703125" style="6" customWidth="1"/>
    <col min="16128" max="16128" width="14.140625" style="6" customWidth="1"/>
    <col min="16129" max="16129" width="12.5703125" style="6" customWidth="1"/>
    <col min="16130" max="16130" width="13.28515625" style="6" customWidth="1"/>
    <col min="16131" max="16384" width="8.85546875" style="6"/>
  </cols>
  <sheetData>
    <row r="1" spans="1:5" ht="60" customHeight="1" x14ac:dyDescent="0.2">
      <c r="B1" s="7" t="s">
        <v>77</v>
      </c>
      <c r="D1" s="46"/>
      <c r="E1" s="46"/>
    </row>
    <row r="3" spans="1:5" ht="20.100000000000001" customHeight="1" thickBot="1" x14ac:dyDescent="0.35">
      <c r="A3" s="47" t="s">
        <v>49</v>
      </c>
      <c r="B3" s="45"/>
      <c r="C3" s="45"/>
      <c r="D3" s="45"/>
      <c r="E3" s="45"/>
    </row>
    <row r="4" spans="1:5" ht="20.100000000000001" customHeight="1" thickTop="1" thickBot="1" x14ac:dyDescent="0.25">
      <c r="A4" s="8" t="s">
        <v>1</v>
      </c>
      <c r="B4" s="9" t="s">
        <v>2</v>
      </c>
      <c r="C4" s="9" t="s">
        <v>3</v>
      </c>
      <c r="D4" s="9" t="s">
        <v>4</v>
      </c>
      <c r="E4" s="11" t="s">
        <v>5</v>
      </c>
    </row>
    <row r="5" spans="1:5" ht="20.100000000000001" customHeight="1" thickTop="1" x14ac:dyDescent="0.2">
      <c r="A5" s="48" t="s">
        <v>6</v>
      </c>
      <c r="B5" s="1">
        <v>96.12</v>
      </c>
      <c r="C5" s="1">
        <v>95.97</v>
      </c>
      <c r="D5" s="1">
        <v>100</v>
      </c>
      <c r="E5" s="2">
        <v>0</v>
      </c>
    </row>
    <row r="6" spans="1:5" ht="20.100000000000001" customHeight="1" x14ac:dyDescent="0.2">
      <c r="A6" s="48" t="s">
        <v>7</v>
      </c>
      <c r="B6" s="1">
        <v>3.58</v>
      </c>
      <c r="C6" s="1">
        <v>3.73</v>
      </c>
      <c r="D6" s="1">
        <v>0</v>
      </c>
      <c r="E6" s="2">
        <v>100</v>
      </c>
    </row>
    <row r="7" spans="1:5" s="49" customFormat="1" ht="20.100000000000001" customHeight="1" x14ac:dyDescent="0.2">
      <c r="A7" s="48" t="s">
        <v>8</v>
      </c>
      <c r="B7" s="1">
        <v>0.15</v>
      </c>
      <c r="C7" s="1">
        <v>0.16</v>
      </c>
      <c r="D7" s="1">
        <v>0</v>
      </c>
      <c r="E7" s="2">
        <v>0</v>
      </c>
    </row>
    <row r="8" spans="1:5" ht="20.100000000000001" customHeight="1" x14ac:dyDescent="0.2">
      <c r="A8" s="48" t="s">
        <v>9</v>
      </c>
      <c r="B8" s="1">
        <v>0.01</v>
      </c>
      <c r="C8" s="1">
        <v>0.02</v>
      </c>
      <c r="D8" s="1">
        <v>0</v>
      </c>
      <c r="E8" s="2">
        <v>0</v>
      </c>
    </row>
    <row r="9" spans="1:5" ht="20.100000000000001" customHeight="1" x14ac:dyDescent="0.2">
      <c r="A9" s="48" t="s">
        <v>10</v>
      </c>
      <c r="B9" s="1">
        <v>0.01</v>
      </c>
      <c r="C9" s="1">
        <v>0.01</v>
      </c>
      <c r="D9" s="1">
        <v>0</v>
      </c>
      <c r="E9" s="2">
        <v>0</v>
      </c>
    </row>
    <row r="10" spans="1:5" ht="20.100000000000001" customHeight="1" x14ac:dyDescent="0.2">
      <c r="A10" s="48" t="s">
        <v>11</v>
      </c>
      <c r="B10" s="1">
        <v>0</v>
      </c>
      <c r="C10" s="1">
        <v>0</v>
      </c>
      <c r="D10" s="1">
        <v>0</v>
      </c>
      <c r="E10" s="2">
        <v>0</v>
      </c>
    </row>
    <row r="11" spans="1:5" ht="20.100000000000001" customHeight="1" x14ac:dyDescent="0.2">
      <c r="A11" s="48" t="s">
        <v>12</v>
      </c>
      <c r="B11" s="1">
        <v>0</v>
      </c>
      <c r="C11" s="1">
        <v>0</v>
      </c>
      <c r="D11" s="1">
        <v>0</v>
      </c>
      <c r="E11" s="2">
        <v>0</v>
      </c>
    </row>
    <row r="12" spans="1:5" ht="20.100000000000001" customHeight="1" x14ac:dyDescent="0.2">
      <c r="A12" s="48" t="s">
        <v>13</v>
      </c>
      <c r="B12" s="1">
        <v>0</v>
      </c>
      <c r="C12" s="1">
        <v>0</v>
      </c>
      <c r="D12" s="1">
        <v>0</v>
      </c>
      <c r="E12" s="2">
        <v>0</v>
      </c>
    </row>
    <row r="13" spans="1:5" ht="20.100000000000001" customHeight="1" x14ac:dyDescent="0.2">
      <c r="A13" s="48" t="s">
        <v>14</v>
      </c>
      <c r="B13" s="1">
        <v>0.13</v>
      </c>
      <c r="C13" s="1">
        <v>0.11</v>
      </c>
      <c r="D13" s="1">
        <v>0</v>
      </c>
      <c r="E13" s="2">
        <v>0</v>
      </c>
    </row>
    <row r="14" spans="1:5" ht="20.100000000000001" customHeight="1" thickBot="1" x14ac:dyDescent="0.25">
      <c r="A14" s="50" t="s">
        <v>0</v>
      </c>
      <c r="B14" s="51">
        <f>SUM(B5:B13)</f>
        <v>100.00000000000001</v>
      </c>
      <c r="C14" s="51">
        <f>SUM(C5:C13)</f>
        <v>100</v>
      </c>
      <c r="D14" s="51">
        <f>SUM(D5:D13)</f>
        <v>100</v>
      </c>
      <c r="E14" s="52">
        <f>SUM(E5:E13)</f>
        <v>100</v>
      </c>
    </row>
    <row r="15" spans="1:5" ht="20.100000000000001" customHeight="1" thickTop="1" x14ac:dyDescent="0.2"/>
    <row r="16" spans="1:5" ht="20.100000000000001" customHeight="1" thickBot="1" x14ac:dyDescent="0.35">
      <c r="A16" s="47" t="s">
        <v>109</v>
      </c>
      <c r="B16" s="53"/>
      <c r="C16" s="54"/>
      <c r="D16" s="55"/>
      <c r="E16" s="55"/>
    </row>
    <row r="17" spans="1:5" ht="20.100000000000001" customHeight="1" thickTop="1" thickBot="1" x14ac:dyDescent="0.25">
      <c r="A17" s="8" t="s">
        <v>1</v>
      </c>
      <c r="B17" s="9" t="s">
        <v>50</v>
      </c>
      <c r="C17" s="9" t="s">
        <v>51</v>
      </c>
      <c r="D17" s="9" t="s">
        <v>52</v>
      </c>
      <c r="E17" s="11" t="s">
        <v>53</v>
      </c>
    </row>
    <row r="18" spans="1:5" ht="20.100000000000001" hidden="1" customHeight="1" thickTop="1" x14ac:dyDescent="0.2">
      <c r="A18" s="37" t="s">
        <v>15</v>
      </c>
      <c r="B18" s="56">
        <f>B$5/100*'Calorific Values H'!$B4+'Calorific value calculator'!B$6/100*'Calorific Values H'!$C4+'Calorific value calculator'!B$7/100*'Calorific Values H'!$D4+'Calorific value calculator'!B$8/100*'Calorific Values H'!$E4+'Calorific value calculator'!B$9/100*'Calorific Values H'!$E4+'Calorific value calculator'!B$10/100*'Calorific Values H'!$G4+'Calorific value calculator'!B$11/100*'Calorific Values H'!$G4+'Calorific value calculator'!B$12/100*'Calorific Values H'!$I4+'Calorific value calculator'!B$13/100*'Calorific Values H'!$U4</f>
        <v>15.000000000000004</v>
      </c>
      <c r="C18" s="56">
        <f>C$5/100*'Calorific Values H'!$B4+'Calorific value calculator'!C$6/100*'Calorific Values H'!$C4+'Calorific value calculator'!C$7/100*'Calorific Values H'!$D4+'Calorific value calculator'!C$8/100*'Calorific Values H'!$E4+'Calorific value calculator'!C$9/100*'Calorific Values H'!$E4+'Calorific value calculator'!C$10/100*'Calorific Values H'!$G4+'Calorific value calculator'!C$11/100*'Calorific Values H'!$G4+'Calorific value calculator'!C$12/100*'Calorific Values H'!$I4+'Calorific value calculator'!C$13/100*'Calorific Values H'!$U4</f>
        <v>15</v>
      </c>
      <c r="D18" s="56">
        <f>D$5/100*'Calorific Values H'!$B4+'Calorific value calculator'!D$6/100*'Calorific Values H'!$C4+'Calorific value calculator'!D$7/100*'Calorific Values H'!$D4+'Calorific value calculator'!D$8/100*'Calorific Values H'!$E4+'Calorific value calculator'!D$9/100*'Calorific Values H'!$E4+'Calorific value calculator'!D$10/100*'Calorific Values H'!$G4+'Calorific value calculator'!D$11/100*'Calorific Values H'!$G4+'Calorific value calculator'!D$12/100*'Calorific Values H'!$I4+'Calorific value calculator'!D$13/100*'Calorific Values H'!$U4</f>
        <v>15</v>
      </c>
      <c r="E18" s="57">
        <f>E$5/100*'Calorific Values H'!$B4+'Calorific value calculator'!E$6/100*'Calorific Values H'!$C4+'Calorific value calculator'!E$7/100*'Calorific Values H'!$D4+'Calorific value calculator'!E$8/100*'Calorific Values H'!$E4+'Calorific value calculator'!E$9/100*'Calorific Values H'!$E4+'Calorific value calculator'!E$10/100*'Calorific Values H'!$G4+'Calorific value calculator'!E$11/100*'Calorific Values H'!$G4+'Calorific value calculator'!E$12/100*'Calorific Values H'!$I4+'Calorific value calculator'!E$13/100*'Calorific Values H'!$U4</f>
        <v>15</v>
      </c>
    </row>
    <row r="19" spans="1:5" ht="20.100000000000001" hidden="1" customHeight="1" x14ac:dyDescent="0.2">
      <c r="A19" s="37" t="s">
        <v>16</v>
      </c>
      <c r="B19" s="58">
        <f>B$5/100*'Calorific Values H'!$B5+'Calorific value calculator'!B$6/100*'Calorific Values H'!$C5+'Calorific value calculator'!B$7/100*'Calorific Values H'!$D5+'Calorific value calculator'!B$8/100*'Calorific Values H'!$E5+'Calorific value calculator'!B$9/100*'Calorific Values H'!$E5+'Calorific value calculator'!B$10/100*'Calorific Values H'!$G5+'Calorific value calculator'!B$11/100*'Calorific Values H'!$G5+'Calorific value calculator'!B$12/100*'Calorific Values H'!$I5+'Calorific value calculator'!B$13/100*'Calorific Values H'!$U5</f>
        <v>15.000000000000004</v>
      </c>
      <c r="C19" s="58">
        <f>C$5/100*'Calorific Values H'!$B5+'Calorific value calculator'!C$6/100*'Calorific Values H'!$C5+'Calorific value calculator'!C$7/100*'Calorific Values H'!$D5+'Calorific value calculator'!C$8/100*'Calorific Values H'!$E5+'Calorific value calculator'!C$9/100*'Calorific Values H'!$E5+'Calorific value calculator'!C$10/100*'Calorific Values H'!$G5+'Calorific value calculator'!C$11/100*'Calorific Values H'!$G5+'Calorific value calculator'!C$12/100*'Calorific Values H'!$I5+'Calorific value calculator'!C$13/100*'Calorific Values H'!$U5</f>
        <v>15</v>
      </c>
      <c r="D19" s="58">
        <f>D$5/100*'Calorific Values H'!$B5+'Calorific value calculator'!D$6/100*'Calorific Values H'!$C5+'Calorific value calculator'!D$7/100*'Calorific Values H'!$D5+'Calorific value calculator'!D$8/100*'Calorific Values H'!$E5+'Calorific value calculator'!D$9/100*'Calorific Values H'!$E5+'Calorific value calculator'!D$10/100*'Calorific Values H'!$G5+'Calorific value calculator'!D$11/100*'Calorific Values H'!$G5+'Calorific value calculator'!D$12/100*'Calorific Values H'!$I5+'Calorific value calculator'!D$13/100*'Calorific Values H'!$U5</f>
        <v>15</v>
      </c>
      <c r="E19" s="59">
        <f>E$5/100*'Calorific Values H'!$B5+'Calorific value calculator'!E$6/100*'Calorific Values H'!$C5+'Calorific value calculator'!E$7/100*'Calorific Values H'!$D5+'Calorific value calculator'!E$8/100*'Calorific Values H'!$E5+'Calorific value calculator'!E$9/100*'Calorific Values H'!$E5+'Calorific value calculator'!E$10/100*'Calorific Values H'!$G5+'Calorific value calculator'!E$11/100*'Calorific Values H'!$G5+'Calorific value calculator'!E$12/100*'Calorific Values H'!$I5+'Calorific value calculator'!E$13/100*'Calorific Values H'!$U5</f>
        <v>15</v>
      </c>
    </row>
    <row r="20" spans="1:5" ht="20.100000000000001" hidden="1" customHeight="1" x14ac:dyDescent="0.2">
      <c r="A20" s="37" t="s">
        <v>17</v>
      </c>
      <c r="B20" s="60">
        <f>B$5/100*'Calorific Values H'!$B6+'Calorific value calculator'!B$6/100*'Calorific Values H'!$C6+'Calorific value calculator'!B$7/100*'Calorific Values H'!$D6+'Calorific value calculator'!B$8/100*'Calorific Values H'!$E6+'Calorific value calculator'!B$9/100*'Calorific Values H'!$E6+'Calorific value calculator'!B$10/100*'Calorific Values H'!$G6+'Calorific value calculator'!B$11/100*'Calorific Values H'!$G6+'Calorific value calculator'!B$12/100*'Calorific Values H'!$I6+'Calorific value calculator'!B$13/100*'Calorific Values H'!$U6</f>
        <v>101.325</v>
      </c>
      <c r="C20" s="60">
        <f>C$5/100*'Calorific Values H'!$B6+'Calorific value calculator'!C$6/100*'Calorific Values H'!$C6+'Calorific value calculator'!C$7/100*'Calorific Values H'!$D6+'Calorific value calculator'!C$8/100*'Calorific Values H'!$E6+'Calorific value calculator'!C$9/100*'Calorific Values H'!$E6+'Calorific value calculator'!C$10/100*'Calorific Values H'!$G6+'Calorific value calculator'!C$11/100*'Calorific Values H'!$G6+'Calorific value calculator'!C$12/100*'Calorific Values H'!$I6+'Calorific value calculator'!C$13/100*'Calorific Values H'!$U6</f>
        <v>101.32499999999999</v>
      </c>
      <c r="D20" s="60">
        <f>D$5/100*'Calorific Values H'!$B6+'Calorific value calculator'!D$6/100*'Calorific Values H'!$C6+'Calorific value calculator'!D$7/100*'Calorific Values H'!$D6+'Calorific value calculator'!D$8/100*'Calorific Values H'!$E6+'Calorific value calculator'!D$9/100*'Calorific Values H'!$E6+'Calorific value calculator'!D$10/100*'Calorific Values H'!$G6+'Calorific value calculator'!D$11/100*'Calorific Values H'!$G6+'Calorific value calculator'!D$12/100*'Calorific Values H'!$I6+'Calorific value calculator'!D$13/100*'Calorific Values H'!$U6</f>
        <v>101.325</v>
      </c>
      <c r="E20" s="61">
        <f>E$5/100*'Calorific Values H'!$B6+'Calorific value calculator'!E$6/100*'Calorific Values H'!$C6+'Calorific value calculator'!E$7/100*'Calorific Values H'!$D6+'Calorific value calculator'!E$8/100*'Calorific Values H'!$E6+'Calorific value calculator'!E$9/100*'Calorific Values H'!$E6+'Calorific value calculator'!E$10/100*'Calorific Values H'!$G6+'Calorific value calculator'!E$11/100*'Calorific Values H'!$G6+'Calorific value calculator'!E$12/100*'Calorific Values H'!$I6+'Calorific value calculator'!E$13/100*'Calorific Values H'!$U6</f>
        <v>101.325</v>
      </c>
    </row>
    <row r="21" spans="1:5" ht="20.100000000000001" customHeight="1" thickTop="1" x14ac:dyDescent="0.2">
      <c r="A21" s="37" t="s">
        <v>18</v>
      </c>
      <c r="B21" s="60">
        <f>B$5/100*'Calorific Values H'!$B7+'Calorific value calculator'!B$6/100*'Calorific Values H'!$C7+'Calorific value calculator'!B$7/100*'Calorific Values H'!$D7+'Calorific value calculator'!B$8/100*'Calorific Values H'!$E7+'Calorific value calculator'!B$9/100*'Calorific Values H'!$E7+'Calorific value calculator'!B$10/100*'Calorific Values H'!$G7+'Calorific value calculator'!B$11/100*'Calorific Values H'!$G7+'Calorific value calculator'!B$12/100*'Calorific Values H'!$I7+'Calorific value calculator'!B$13/100*'Calorific Values H'!$U7</f>
        <v>16.611224599999996</v>
      </c>
      <c r="C21" s="60">
        <f>C$5/100*'Calorific Values H'!$B7+'Calorific value calculator'!C$6/100*'Calorific Values H'!$C7+'Calorific value calculator'!C$7/100*'Calorific Values H'!$D7+'Calorific value calculator'!C$8/100*'Calorific Values H'!$E7+'Calorific value calculator'!C$9/100*'Calorific Values H'!$E7+'Calorific value calculator'!C$10/100*'Calorific Values H'!$G7+'Calorific value calculator'!C$11/100*'Calorific Values H'!$G7+'Calorific value calculator'!C$12/100*'Calorific Values H'!$I7+'Calorific value calculator'!C$13/100*'Calorific Values H'!$U7</f>
        <v>16.636884500000001</v>
      </c>
      <c r="D21" s="60">
        <f>D$5/100*'Calorific Values H'!$B7+'Calorific value calculator'!D$6/100*'Calorific Values H'!$C7+'Calorific value calculator'!D$7/100*'Calorific Values H'!$D7+'Calorific value calculator'!D$8/100*'Calorific Values H'!$E7+'Calorific value calculator'!D$9/100*'Calorific Values H'!$E7+'Calorific value calculator'!D$10/100*'Calorific Values H'!$G7+'Calorific value calculator'!D$11/100*'Calorific Values H'!$G7+'Calorific value calculator'!D$12/100*'Calorific Values H'!$I7+'Calorific value calculator'!D$13/100*'Calorific Values H'!$U7</f>
        <v>16.042999999999999</v>
      </c>
      <c r="E21" s="61">
        <f>E$5/100*'Calorific Values H'!$B7+'Calorific value calculator'!E$6/100*'Calorific Values H'!$C7+'Calorific value calculator'!E$7/100*'Calorific Values H'!$D7+'Calorific value calculator'!E$8/100*'Calorific Values H'!$E7+'Calorific value calculator'!E$9/100*'Calorific Values H'!$E7+'Calorific value calculator'!E$10/100*'Calorific Values H'!$G7+'Calorific value calculator'!E$11/100*'Calorific Values H'!$G7+'Calorific value calculator'!E$12/100*'Calorific Values H'!$I7+'Calorific value calculator'!E$13/100*'Calorific Values H'!$U7</f>
        <v>30.07</v>
      </c>
    </row>
    <row r="22" spans="1:5" ht="20.100000000000001" customHeight="1" x14ac:dyDescent="0.2">
      <c r="A22" s="37" t="s">
        <v>19</v>
      </c>
      <c r="B22" s="62">
        <f>B$5/100*'Calorific Values H'!$B8+'Calorific value calculator'!B$6/100*'Calorific Values H'!$C8+'Calorific value calculator'!B$7/100*'Calorific Values H'!$D8+'Calorific value calculator'!B$8/100*'Calorific Values H'!$E8+'Calorific value calculator'!B$9/100*'Calorific Values H'!$E8+'Calorific value calculator'!B$10/100*'Calorific Values H'!$G8+'Calorific value calculator'!B$11/100*'Calorific Values H'!$G8+'Calorific value calculator'!B$12/100*'Calorific Values H'!$I8+'Calorific value calculator'!B$13/100*'Calorific Values H'!$U8</f>
        <v>916.79968599999995</v>
      </c>
      <c r="C22" s="62">
        <f>C$5/100*'Calorific Values H'!$B8+'Calorific value calculator'!C$6/100*'Calorific Values H'!$C8+'Calorific value calculator'!C$7/100*'Calorific Values H'!$D8+'Calorific value calculator'!C$8/100*'Calorific Values H'!$E8+'Calorific value calculator'!C$9/100*'Calorific Values H'!$E8+'Calorific value calculator'!C$10/100*'Calorific Values H'!$G8+'Calorific value calculator'!C$11/100*'Calorific Values H'!$G8+'Calorific value calculator'!C$12/100*'Calorific Values H'!$I8+'Calorific value calculator'!C$13/100*'Calorific Values H'!$U8</f>
        <v>918.31564199999991</v>
      </c>
      <c r="D22" s="62">
        <f>D$5/100*'Calorific Values H'!$B8+'Calorific value calculator'!D$6/100*'Calorific Values H'!$C8+'Calorific value calculator'!D$7/100*'Calorific Values H'!$D8+'Calorific value calculator'!D$8/100*'Calorific Values H'!$E8+'Calorific value calculator'!D$9/100*'Calorific Values H'!$E8+'Calorific value calculator'!D$10/100*'Calorific Values H'!$G8+'Calorific value calculator'!D$11/100*'Calorific Values H'!$G8+'Calorific value calculator'!D$12/100*'Calorific Values H'!$I8+'Calorific value calculator'!D$13/100*'Calorific Values H'!$U8</f>
        <v>891.56</v>
      </c>
      <c r="E22" s="63">
        <f>E$5/100*'Calorific Values H'!$B8+'Calorific value calculator'!E$6/100*'Calorific Values H'!$C8+'Calorific value calculator'!E$7/100*'Calorific Values H'!$D8+'Calorific value calculator'!E$8/100*'Calorific Values H'!$E8+'Calorific value calculator'!E$9/100*'Calorific Values H'!$E8+'Calorific value calculator'!E$10/100*'Calorific Values H'!$G8+'Calorific value calculator'!E$11/100*'Calorific Values H'!$G8+'Calorific value calculator'!E$12/100*'Calorific Values H'!$I8+'Calorific value calculator'!E$13/100*'Calorific Values H'!$U8</f>
        <v>1562.14</v>
      </c>
    </row>
    <row r="23" spans="1:5" ht="20.100000000000001" customHeight="1" x14ac:dyDescent="0.2">
      <c r="A23" s="37" t="s">
        <v>20</v>
      </c>
      <c r="B23" s="62">
        <f>B$5/100*'Calorific Values H'!$B9+'Calorific value calculator'!B$6/100*'Calorific Values H'!$C9+'Calorific value calculator'!B$7/100*'Calorific Values H'!$D9+'Calorific value calculator'!B$8/100*'Calorific Values H'!$E9+'Calorific value calculator'!B$9/100*'Calorific Values H'!$E9+'Calorific value calculator'!B$10/100*'Calorific Values H'!$G9+'Calorific value calculator'!B$11/100*'Calorific Values H'!$G9+'Calorific value calculator'!B$12/100*'Calorific Values H'!$I9+'Calorific value calculator'!B$13/100*'Calorific Values H'!$U9</f>
        <v>826.2946750000001</v>
      </c>
      <c r="C23" s="62">
        <f>C$5/100*'Calorific Values H'!$B9+'Calorific value calculator'!C$6/100*'Calorific Values H'!$C9+'Calorific value calculator'!C$7/100*'Calorific Values H'!$D9+'Calorific value calculator'!C$8/100*'Calorific Values H'!$E9+'Calorific value calculator'!C$9/100*'Calorific Values H'!$E9+'Calorific value calculator'!C$10/100*'Calorific Values H'!$G9+'Calorific value calculator'!C$11/100*'Calorific Values H'!$G9+'Calorific value calculator'!C$12/100*'Calorific Values H'!$I9+'Calorific value calculator'!C$13/100*'Calorific Values H'!$U9</f>
        <v>827.70399700000019</v>
      </c>
      <c r="D23" s="62">
        <f>D$5/100*'Calorific Values H'!$B9+'Calorific value calculator'!D$6/100*'Calorific Values H'!$C9+'Calorific value calculator'!D$7/100*'Calorific Values H'!$D9+'Calorific value calculator'!D$8/100*'Calorific Values H'!$E9+'Calorific value calculator'!D$9/100*'Calorific Values H'!$E9+'Calorific value calculator'!D$10/100*'Calorific Values H'!$G9+'Calorific value calculator'!D$11/100*'Calorific Values H'!$G9+'Calorific value calculator'!D$12/100*'Calorific Values H'!$I9+'Calorific value calculator'!D$13/100*'Calorific Values H'!$U9</f>
        <v>802.69</v>
      </c>
      <c r="E23" s="63">
        <f>E$5/100*'Calorific Values H'!$B9+'Calorific value calculator'!E$6/100*'Calorific Values H'!$C9+'Calorific value calculator'!E$7/100*'Calorific Values H'!$D9+'Calorific value calculator'!E$8/100*'Calorific Values H'!$E9+'Calorific value calculator'!E$9/100*'Calorific Values H'!$E9+'Calorific value calculator'!E$10/100*'Calorific Values H'!$G9+'Calorific value calculator'!E$11/100*'Calorific Values H'!$G9+'Calorific value calculator'!E$12/100*'Calorific Values H'!$I9+'Calorific value calculator'!E$13/100*'Calorific Values H'!$U9</f>
        <v>1428.84</v>
      </c>
    </row>
    <row r="24" spans="1:5" ht="20.100000000000001" customHeight="1" x14ac:dyDescent="0.2">
      <c r="A24" s="6" t="s">
        <v>21</v>
      </c>
      <c r="B24" s="62">
        <f>B$5/100*'Calorific Values H'!$B10+'Calorific value calculator'!B$6/100*'Calorific Values H'!$C10+'Calorific value calculator'!B$7/100*'Calorific Values H'!$D10+'Calorific value calculator'!B$8/100*'Calorific Values H'!$E10+'Calorific value calculator'!B$9/100*'Calorific Values H'!$E10+'Calorific value calculator'!B$10/100*'Calorific Values H'!$G10+'Calorific value calculator'!B$11/100*'Calorific Values H'!$G10+'Calorific value calculator'!B$12/100*'Calorific Values H'!$I10+'Calorific value calculator'!B$13/100*'Calorific Values H'!$U10</f>
        <v>55.359159000000012</v>
      </c>
      <c r="C24" s="62">
        <f>C$5/100*'Calorific Values H'!$B10+'Calorific value calculator'!C$6/100*'Calorific Values H'!$C10+'Calorific value calculator'!C$7/100*'Calorific Values H'!$D10+'Calorific value calculator'!C$8/100*'Calorific Values H'!$E10+'Calorific value calculator'!C$9/100*'Calorific Values H'!$E10+'Calorific value calculator'!C$10/100*'Calorific Values H'!$G10+'Calorific value calculator'!C$11/100*'Calorific Values H'!$G10+'Calorific value calculator'!C$12/100*'Calorific Values H'!$I10+'Calorific value calculator'!C$13/100*'Calorific Values H'!$U10</f>
        <v>55.363721000000005</v>
      </c>
      <c r="D24" s="62">
        <f>D$5/100*'Calorific Values H'!$B10+'Calorific value calculator'!D$6/100*'Calorific Values H'!$C10+'Calorific value calculator'!D$7/100*'Calorific Values H'!$D10+'Calorific value calculator'!D$8/100*'Calorific Values H'!$E10+'Calorific value calculator'!D$9/100*'Calorific Values H'!$E10+'Calorific value calculator'!D$10/100*'Calorific Values H'!$G10+'Calorific value calculator'!D$11/100*'Calorific Values H'!$G10+'Calorific value calculator'!D$12/100*'Calorific Values H'!$I10+'Calorific value calculator'!D$13/100*'Calorific Values H'!$U10</f>
        <v>55.57</v>
      </c>
      <c r="E24" s="63">
        <f>E$5/100*'Calorific Values H'!$B10+'Calorific value calculator'!E$6/100*'Calorific Values H'!$C10+'Calorific value calculator'!E$7/100*'Calorific Values H'!$D10+'Calorific value calculator'!E$8/100*'Calorific Values H'!$E10+'Calorific value calculator'!E$9/100*'Calorific Values H'!$E10+'Calorific value calculator'!E$10/100*'Calorific Values H'!$G10+'Calorific value calculator'!E$11/100*'Calorific Values H'!$G10+'Calorific value calculator'!E$12/100*'Calorific Values H'!$I10+'Calorific value calculator'!E$13/100*'Calorific Values H'!$U10</f>
        <v>51.95</v>
      </c>
    </row>
    <row r="25" spans="1:5" ht="20.100000000000001" customHeight="1" x14ac:dyDescent="0.2">
      <c r="A25" s="37" t="s">
        <v>22</v>
      </c>
      <c r="B25" s="62">
        <f>B$5/100*'Calorific Values H'!$B11+'Calorific value calculator'!B$6/100*'Calorific Values H'!$C11+'Calorific value calculator'!B$7/100*'Calorific Values H'!$D11+'Calorific value calculator'!B$8/100*'Calorific Values H'!$E11+'Calorific value calculator'!B$9/100*'Calorific Values H'!$E11+'Calorific value calculator'!B$10/100*'Calorific Values H'!$G11+'Calorific value calculator'!B$11/100*'Calorific Values H'!$G11+'Calorific value calculator'!B$12/100*'Calorific Values H'!$I11+'Calorific value calculator'!B$13/100*'Calorific Values H'!$U11</f>
        <v>49.86870600000001</v>
      </c>
      <c r="C25" s="62">
        <f>C$5/100*'Calorific Values H'!$B11+'Calorific value calculator'!C$6/100*'Calorific Values H'!$C11+'Calorific value calculator'!C$7/100*'Calorific Values H'!$D11+'Calorific value calculator'!C$8/100*'Calorific Values H'!$E11+'Calorific value calculator'!C$9/100*'Calorific Values H'!$E11+'Calorific value calculator'!C$10/100*'Calorific Values H'!$G11+'Calorific value calculator'!C$11/100*'Calorific Values H'!$G11+'Calorific value calculator'!C$12/100*'Calorific Values H'!$I11+'Calorific value calculator'!C$13/100*'Calorific Values H'!$U11</f>
        <v>49.874146999999994</v>
      </c>
      <c r="D25" s="62">
        <f>D$5/100*'Calorific Values H'!$B11+'Calorific value calculator'!D$6/100*'Calorific Values H'!$C11+'Calorific value calculator'!D$7/100*'Calorific Values H'!$D11+'Calorific value calculator'!D$8/100*'Calorific Values H'!$E11+'Calorific value calculator'!D$9/100*'Calorific Values H'!$E11+'Calorific value calculator'!D$10/100*'Calorific Values H'!$G11+'Calorific value calculator'!D$11/100*'Calorific Values H'!$G11+'Calorific value calculator'!D$12/100*'Calorific Values H'!$I11+'Calorific value calculator'!D$13/100*'Calorific Values H'!$U11</f>
        <v>50.03</v>
      </c>
      <c r="E25" s="63">
        <f>E$5/100*'Calorific Values H'!$B11+'Calorific value calculator'!E$6/100*'Calorific Values H'!$C11+'Calorific value calculator'!E$7/100*'Calorific Values H'!$D11+'Calorific value calculator'!E$8/100*'Calorific Values H'!$E11+'Calorific value calculator'!E$9/100*'Calorific Values H'!$E11+'Calorific value calculator'!E$10/100*'Calorific Values H'!$G11+'Calorific value calculator'!E$11/100*'Calorific Values H'!$G11+'Calorific value calculator'!E$12/100*'Calorific Values H'!$I11+'Calorific value calculator'!E$13/100*'Calorific Values H'!$U11</f>
        <v>47.52</v>
      </c>
    </row>
    <row r="26" spans="1:5" ht="20.100000000000001" customHeight="1" x14ac:dyDescent="0.2">
      <c r="A26" s="37" t="s">
        <v>23</v>
      </c>
      <c r="B26" s="62">
        <f>B$5/100*'Calorific Values H'!$B12+'Calorific value calculator'!B$6/100*'Calorific Values H'!$C12+'Calorific value calculator'!B$7/100*'Calorific Values H'!$D12+'Calorific value calculator'!B$8/100*'Calorific Values H'!$E12+'Calorific value calculator'!B$9/100*'Calorific Values H'!$E12+'Calorific value calculator'!B$10/100*'Calorific Values H'!$G12+'Calorific value calculator'!B$11/100*'Calorific Values H'!$G12+'Calorific value calculator'!B$12/100*'Calorific Values H'!$I12+'Calorific value calculator'!B$13/100*'Calorific Values H'!$U12</f>
        <v>38.868207000000012</v>
      </c>
      <c r="C26" s="62">
        <f>C$5/100*'Calorific Values H'!$B12+'Calorific value calculator'!C$6/100*'Calorific Values H'!$C12+'Calorific value calculator'!C$7/100*'Calorific Values H'!$D12+'Calorific value calculator'!C$8/100*'Calorific Values H'!$E12+'Calorific value calculator'!C$9/100*'Calorific Values H'!$E12+'Calorific value calculator'!C$10/100*'Calorific Values H'!$G12+'Calorific value calculator'!C$11/100*'Calorific Values H'!$G12+'Calorific value calculator'!C$12/100*'Calorific Values H'!$I12+'Calorific value calculator'!C$13/100*'Calorific Values H'!$U12</f>
        <v>38.933667999999997</v>
      </c>
      <c r="D26" s="62">
        <f>D$5/100*'Calorific Values H'!$B12+'Calorific value calculator'!D$6/100*'Calorific Values H'!$C12+'Calorific value calculator'!D$7/100*'Calorific Values H'!$D12+'Calorific value calculator'!D$8/100*'Calorific Values H'!$E12+'Calorific value calculator'!D$9/100*'Calorific Values H'!$E12+'Calorific value calculator'!D$10/100*'Calorific Values H'!$G12+'Calorific value calculator'!D$11/100*'Calorific Values H'!$G12+'Calorific value calculator'!D$12/100*'Calorific Values H'!$I12+'Calorific value calculator'!D$13/100*'Calorific Values H'!$U12</f>
        <v>37.78</v>
      </c>
      <c r="E26" s="63">
        <f>E$5/100*'Calorific Values H'!$B12+'Calorific value calculator'!E$6/100*'Calorific Values H'!$C12+'Calorific value calculator'!E$7/100*'Calorific Values H'!$D12+'Calorific value calculator'!E$8/100*'Calorific Values H'!$E12+'Calorific value calculator'!E$9/100*'Calorific Values H'!$E12+'Calorific value calculator'!E$10/100*'Calorific Values H'!$G12+'Calorific value calculator'!E$11/100*'Calorific Values H'!$G12+'Calorific value calculator'!E$12/100*'Calorific Values H'!$I12+'Calorific value calculator'!E$13/100*'Calorific Values H'!$U12</f>
        <v>66.63</v>
      </c>
    </row>
    <row r="27" spans="1:5" ht="20.100000000000001" customHeight="1" x14ac:dyDescent="0.2">
      <c r="A27" s="37" t="s">
        <v>24</v>
      </c>
      <c r="B27" s="62">
        <f>B$5/100*'Calorific Values H'!$B13+'Calorific value calculator'!B$6/100*'Calorific Values H'!$C13+'Calorific value calculator'!B$7/100*'Calorific Values H'!$D13+'Calorific value calculator'!B$8/100*'Calorific Values H'!$E13+'Calorific value calculator'!B$9/100*'Calorific Values H'!$E13+'Calorific value calculator'!B$10/100*'Calorific Values H'!$G13+'Calorific value calculator'!B$11/100*'Calorific Values H'!$G13+'Calorific value calculator'!B$12/100*'Calorific Values H'!$I13+'Calorific value calculator'!B$13/100*'Calorific Values H'!$U13</f>
        <v>35.037313000000012</v>
      </c>
      <c r="C27" s="62">
        <f>C$5/100*'Calorific Values H'!$B13+'Calorific value calculator'!C$6/100*'Calorific Values H'!$C13+'Calorific value calculator'!C$7/100*'Calorific Values H'!$D13+'Calorific value calculator'!C$8/100*'Calorific Values H'!$E13+'Calorific value calculator'!C$9/100*'Calorific Values H'!$E13+'Calorific value calculator'!C$10/100*'Calorific Values H'!$G13+'Calorific value calculator'!C$11/100*'Calorific Values H'!$G13+'Calorific value calculator'!C$12/100*'Calorific Values H'!$I13+'Calorific value calculator'!C$13/100*'Calorific Values H'!$U13</f>
        <v>35.098154000000001</v>
      </c>
      <c r="D27" s="62">
        <f>D$5/100*'Calorific Values H'!$B13+'Calorific value calculator'!D$6/100*'Calorific Values H'!$C13+'Calorific value calculator'!D$7/100*'Calorific Values H'!$D13+'Calorific value calculator'!D$8/100*'Calorific Values H'!$E13+'Calorific value calculator'!D$9/100*'Calorific Values H'!$E13+'Calorific value calculator'!D$10/100*'Calorific Values H'!$G13+'Calorific value calculator'!D$11/100*'Calorific Values H'!$G13+'Calorific value calculator'!D$12/100*'Calorific Values H'!$I13+'Calorific value calculator'!D$13/100*'Calorific Values H'!$U13</f>
        <v>34.020000000000003</v>
      </c>
      <c r="E27" s="63">
        <f>E$5/100*'Calorific Values H'!$B13+'Calorific value calculator'!E$6/100*'Calorific Values H'!$C13+'Calorific value calculator'!E$7/100*'Calorific Values H'!$D13+'Calorific value calculator'!E$8/100*'Calorific Values H'!$E13+'Calorific value calculator'!E$9/100*'Calorific Values H'!$E13+'Calorific value calculator'!E$10/100*'Calorific Values H'!$G13+'Calorific value calculator'!E$11/100*'Calorific Values H'!$G13+'Calorific value calculator'!E$12/100*'Calorific Values H'!$I13+'Calorific value calculator'!E$13/100*'Calorific Values H'!$U13</f>
        <v>60.95</v>
      </c>
    </row>
    <row r="28" spans="1:5" ht="20.100000000000001" customHeight="1" x14ac:dyDescent="0.2">
      <c r="A28" s="37" t="s">
        <v>25</v>
      </c>
      <c r="B28" s="62">
        <f>B$5/100*'Calorific Values H'!$B14+'Calorific value calculator'!B$6/100*'Calorific Values H'!$C14+'Calorific value calculator'!B$7/100*'Calorific Values H'!$D14+'Calorific value calculator'!B$8/100*'Calorific Values H'!$E14+'Calorific value calculator'!B$9/100*'Calorific Values H'!$E14+'Calorific value calculator'!B$10/100*'Calorific Values H'!$G14+'Calorific value calculator'!B$11/100*'Calorific Values H'!$G14+'Calorific value calculator'!B$12/100*'Calorific Values H'!$I14+'Calorific value calculator'!B$13/100*'Calorific Values H'!$U14</f>
        <v>15.381259</v>
      </c>
      <c r="C28" s="62">
        <f>C$5/100*'Calorific Values H'!$B14+'Calorific value calculator'!C$6/100*'Calorific Values H'!$C14+'Calorific value calculator'!C$7/100*'Calorific Values H'!$D14+'Calorific value calculator'!C$8/100*'Calorific Values H'!$E14+'Calorific value calculator'!C$9/100*'Calorific Values H'!$E14+'Calorific value calculator'!C$10/100*'Calorific Values H'!$G14+'Calorific value calculator'!C$11/100*'Calorific Values H'!$G14+'Calorific value calculator'!C$12/100*'Calorific Values H'!$I14+'Calorific value calculator'!C$13/100*'Calorific Values H'!$U14</f>
        <v>15.382519</v>
      </c>
      <c r="D28" s="62">
        <f>D$5/100*'Calorific Values H'!$B14+'Calorific value calculator'!D$6/100*'Calorific Values H'!$C14+'Calorific value calculator'!D$7/100*'Calorific Values H'!$D14+'Calorific value calculator'!D$8/100*'Calorific Values H'!$E14+'Calorific value calculator'!D$9/100*'Calorific Values H'!$E14+'Calorific value calculator'!D$10/100*'Calorific Values H'!$G14+'Calorific value calculator'!D$11/100*'Calorific Values H'!$G14+'Calorific value calculator'!D$12/100*'Calorific Values H'!$I14+'Calorific value calculator'!D$13/100*'Calorific Values H'!$U14</f>
        <v>15.44</v>
      </c>
      <c r="E28" s="63">
        <f>E$5/100*'Calorific Values H'!$B14+'Calorific value calculator'!E$6/100*'Calorific Values H'!$C14+'Calorific value calculator'!E$7/100*'Calorific Values H'!$D14+'Calorific value calculator'!E$8/100*'Calorific Values H'!$E14+'Calorific value calculator'!E$9/100*'Calorific Values H'!$E14+'Calorific value calculator'!E$10/100*'Calorific Values H'!$G14+'Calorific value calculator'!E$11/100*'Calorific Values H'!$G14+'Calorific value calculator'!E$12/100*'Calorific Values H'!$I14+'Calorific value calculator'!E$13/100*'Calorific Values H'!$U14</f>
        <v>14.43</v>
      </c>
    </row>
    <row r="29" spans="1:5" ht="20.100000000000001" customHeight="1" x14ac:dyDescent="0.2">
      <c r="A29" s="64" t="s">
        <v>26</v>
      </c>
      <c r="B29" s="65">
        <f>B$5/100*'Calorific Values H'!$B15+'Calorific value calculator'!B$6/100*'Calorific Values H'!$C15+'Calorific value calculator'!B$7/100*'Calorific Values H'!$D15+'Calorific value calculator'!B$8/100*'Calorific Values H'!$E15+'Calorific value calculator'!B$9/100*'Calorific Values H'!$E15+'Calorific value calculator'!B$10/100*'Calorific Values H'!$G15+'Calorific value calculator'!B$11/100*'Calorific Values H'!$G15+'Calorific value calculator'!B$12/100*'Calorific Values H'!$I15+'Calorific value calculator'!B$13/100*'Calorific Values H'!$U15</f>
        <v>13.855084999999999</v>
      </c>
      <c r="C29" s="65">
        <f>C$5/100*'Calorific Values H'!$B15+'Calorific value calculator'!C$6/100*'Calorific Values H'!$C15+'Calorific value calculator'!C$7/100*'Calorific Values H'!$D15+'Calorific value calculator'!C$8/100*'Calorific Values H'!$E15+'Calorific value calculator'!C$9/100*'Calorific Values H'!$E15+'Calorific value calculator'!C$10/100*'Calorific Values H'!$G15+'Calorific value calculator'!C$11/100*'Calorific Values H'!$G15+'Calorific value calculator'!C$12/100*'Calorific Values H'!$I15+'Calorific value calculator'!C$13/100*'Calorific Values H'!$U15</f>
        <v>13.856592000000001</v>
      </c>
      <c r="D29" s="65">
        <f>D$5/100*'Calorific Values H'!$B15+'Calorific value calculator'!D$6/100*'Calorific Values H'!$C15+'Calorific value calculator'!D$7/100*'Calorific Values H'!$D15+'Calorific value calculator'!D$8/100*'Calorific Values H'!$E15+'Calorific value calculator'!D$9/100*'Calorific Values H'!$E15+'Calorific value calculator'!D$10/100*'Calorific Values H'!$G15+'Calorific value calculator'!D$11/100*'Calorific Values H'!$G15+'Calorific value calculator'!D$12/100*'Calorific Values H'!$I15+'Calorific value calculator'!D$13/100*'Calorific Values H'!$U15</f>
        <v>13.9</v>
      </c>
      <c r="E29" s="66">
        <f>E$5/100*'Calorific Values H'!$B15+'Calorific value calculator'!E$6/100*'Calorific Values H'!$C15+'Calorific value calculator'!E$7/100*'Calorific Values H'!$D15+'Calorific value calculator'!E$8/100*'Calorific Values H'!$E15+'Calorific value calculator'!E$9/100*'Calorific Values H'!$E15+'Calorific value calculator'!E$10/100*'Calorific Values H'!$G15+'Calorific value calculator'!E$11/100*'Calorific Values H'!$G15+'Calorific value calculator'!E$12/100*'Calorific Values H'!$I15+'Calorific value calculator'!E$13/100*'Calorific Values H'!$U15</f>
        <v>13.2</v>
      </c>
    </row>
    <row r="30" spans="1:5" ht="20.100000000000001" customHeight="1" x14ac:dyDescent="0.2">
      <c r="A30" s="37" t="s">
        <v>54</v>
      </c>
      <c r="B30" s="62">
        <f>B26*26.839</f>
        <v>1043.1838076730003</v>
      </c>
      <c r="C30" s="62">
        <f t="shared" ref="C30:E30" si="0">C26*26.839</f>
        <v>1044.9407154519999</v>
      </c>
      <c r="D30" s="62">
        <f t="shared" si="0"/>
        <v>1013.9774199999999</v>
      </c>
      <c r="E30" s="63">
        <f t="shared" si="0"/>
        <v>1788.2825699999999</v>
      </c>
    </row>
    <row r="31" spans="1:5" ht="20.100000000000001" customHeight="1" thickBot="1" x14ac:dyDescent="0.25">
      <c r="A31" s="24" t="s">
        <v>55</v>
      </c>
      <c r="B31" s="51">
        <f>B27*26.839</f>
        <v>940.36644360700029</v>
      </c>
      <c r="C31" s="51">
        <f t="shared" ref="C31:E31" si="1">C27*26.839</f>
        <v>941.99935520600002</v>
      </c>
      <c r="D31" s="51">
        <f t="shared" si="1"/>
        <v>913.06278000000009</v>
      </c>
      <c r="E31" s="52">
        <f t="shared" si="1"/>
        <v>1635.8370500000001</v>
      </c>
    </row>
    <row r="32" spans="1:5" ht="20.100000000000001" customHeight="1" thickTop="1" x14ac:dyDescent="0.2">
      <c r="A32" s="67" t="s">
        <v>110</v>
      </c>
    </row>
    <row r="33" spans="1:1" ht="20.100000000000001" customHeight="1" x14ac:dyDescent="0.2">
      <c r="A33" s="45"/>
    </row>
  </sheetData>
  <sheetProtection sheet="1" objects="1" scenarios="1"/>
  <phoneticPr fontId="7" type="noConversion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00"/>
  </sheetPr>
  <dimension ref="A1:W1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20.100000000000001" customHeight="1" x14ac:dyDescent="0.2"/>
  <cols>
    <col min="1" max="1" width="35.5703125" style="6" customWidth="1"/>
    <col min="2" max="23" width="15.5703125" style="6" customWidth="1"/>
    <col min="24" max="269" width="8.85546875" style="6"/>
    <col min="270" max="270" width="11.85546875" style="6" customWidth="1"/>
    <col min="271" max="271" width="15" style="6" customWidth="1"/>
    <col min="272" max="272" width="12.85546875" style="6" customWidth="1"/>
    <col min="273" max="273" width="13.5703125" style="6" customWidth="1"/>
    <col min="274" max="274" width="14.140625" style="6" customWidth="1"/>
    <col min="275" max="275" width="12.5703125" style="6" customWidth="1"/>
    <col min="276" max="276" width="13.28515625" style="6" customWidth="1"/>
    <col min="277" max="525" width="8.85546875" style="6"/>
    <col min="526" max="526" width="11.85546875" style="6" customWidth="1"/>
    <col min="527" max="527" width="15" style="6" customWidth="1"/>
    <col min="528" max="528" width="12.85546875" style="6" customWidth="1"/>
    <col min="529" max="529" width="13.5703125" style="6" customWidth="1"/>
    <col min="530" max="530" width="14.140625" style="6" customWidth="1"/>
    <col min="531" max="531" width="12.5703125" style="6" customWidth="1"/>
    <col min="532" max="532" width="13.28515625" style="6" customWidth="1"/>
    <col min="533" max="781" width="8.85546875" style="6"/>
    <col min="782" max="782" width="11.85546875" style="6" customWidth="1"/>
    <col min="783" max="783" width="15" style="6" customWidth="1"/>
    <col min="784" max="784" width="12.85546875" style="6" customWidth="1"/>
    <col min="785" max="785" width="13.5703125" style="6" customWidth="1"/>
    <col min="786" max="786" width="14.140625" style="6" customWidth="1"/>
    <col min="787" max="787" width="12.5703125" style="6" customWidth="1"/>
    <col min="788" max="788" width="13.28515625" style="6" customWidth="1"/>
    <col min="789" max="1037" width="8.85546875" style="6"/>
    <col min="1038" max="1038" width="11.85546875" style="6" customWidth="1"/>
    <col min="1039" max="1039" width="15" style="6" customWidth="1"/>
    <col min="1040" max="1040" width="12.85546875" style="6" customWidth="1"/>
    <col min="1041" max="1041" width="13.5703125" style="6" customWidth="1"/>
    <col min="1042" max="1042" width="14.140625" style="6" customWidth="1"/>
    <col min="1043" max="1043" width="12.5703125" style="6" customWidth="1"/>
    <col min="1044" max="1044" width="13.28515625" style="6" customWidth="1"/>
    <col min="1045" max="1293" width="8.85546875" style="6"/>
    <col min="1294" max="1294" width="11.85546875" style="6" customWidth="1"/>
    <col min="1295" max="1295" width="15" style="6" customWidth="1"/>
    <col min="1296" max="1296" width="12.85546875" style="6" customWidth="1"/>
    <col min="1297" max="1297" width="13.5703125" style="6" customWidth="1"/>
    <col min="1298" max="1298" width="14.140625" style="6" customWidth="1"/>
    <col min="1299" max="1299" width="12.5703125" style="6" customWidth="1"/>
    <col min="1300" max="1300" width="13.28515625" style="6" customWidth="1"/>
    <col min="1301" max="1549" width="8.85546875" style="6"/>
    <col min="1550" max="1550" width="11.85546875" style="6" customWidth="1"/>
    <col min="1551" max="1551" width="15" style="6" customWidth="1"/>
    <col min="1552" max="1552" width="12.85546875" style="6" customWidth="1"/>
    <col min="1553" max="1553" width="13.5703125" style="6" customWidth="1"/>
    <col min="1554" max="1554" width="14.140625" style="6" customWidth="1"/>
    <col min="1555" max="1555" width="12.5703125" style="6" customWidth="1"/>
    <col min="1556" max="1556" width="13.28515625" style="6" customWidth="1"/>
    <col min="1557" max="1805" width="8.85546875" style="6"/>
    <col min="1806" max="1806" width="11.85546875" style="6" customWidth="1"/>
    <col min="1807" max="1807" width="15" style="6" customWidth="1"/>
    <col min="1808" max="1808" width="12.85546875" style="6" customWidth="1"/>
    <col min="1809" max="1809" width="13.5703125" style="6" customWidth="1"/>
    <col min="1810" max="1810" width="14.140625" style="6" customWidth="1"/>
    <col min="1811" max="1811" width="12.5703125" style="6" customWidth="1"/>
    <col min="1812" max="1812" width="13.28515625" style="6" customWidth="1"/>
    <col min="1813" max="2061" width="8.85546875" style="6"/>
    <col min="2062" max="2062" width="11.85546875" style="6" customWidth="1"/>
    <col min="2063" max="2063" width="15" style="6" customWidth="1"/>
    <col min="2064" max="2064" width="12.85546875" style="6" customWidth="1"/>
    <col min="2065" max="2065" width="13.5703125" style="6" customWidth="1"/>
    <col min="2066" max="2066" width="14.140625" style="6" customWidth="1"/>
    <col min="2067" max="2067" width="12.5703125" style="6" customWidth="1"/>
    <col min="2068" max="2068" width="13.28515625" style="6" customWidth="1"/>
    <col min="2069" max="2317" width="8.85546875" style="6"/>
    <col min="2318" max="2318" width="11.85546875" style="6" customWidth="1"/>
    <col min="2319" max="2319" width="15" style="6" customWidth="1"/>
    <col min="2320" max="2320" width="12.85546875" style="6" customWidth="1"/>
    <col min="2321" max="2321" width="13.5703125" style="6" customWidth="1"/>
    <col min="2322" max="2322" width="14.140625" style="6" customWidth="1"/>
    <col min="2323" max="2323" width="12.5703125" style="6" customWidth="1"/>
    <col min="2324" max="2324" width="13.28515625" style="6" customWidth="1"/>
    <col min="2325" max="2573" width="8.85546875" style="6"/>
    <col min="2574" max="2574" width="11.85546875" style="6" customWidth="1"/>
    <col min="2575" max="2575" width="15" style="6" customWidth="1"/>
    <col min="2576" max="2576" width="12.85546875" style="6" customWidth="1"/>
    <col min="2577" max="2577" width="13.5703125" style="6" customWidth="1"/>
    <col min="2578" max="2578" width="14.140625" style="6" customWidth="1"/>
    <col min="2579" max="2579" width="12.5703125" style="6" customWidth="1"/>
    <col min="2580" max="2580" width="13.28515625" style="6" customWidth="1"/>
    <col min="2581" max="2829" width="8.85546875" style="6"/>
    <col min="2830" max="2830" width="11.85546875" style="6" customWidth="1"/>
    <col min="2831" max="2831" width="15" style="6" customWidth="1"/>
    <col min="2832" max="2832" width="12.85546875" style="6" customWidth="1"/>
    <col min="2833" max="2833" width="13.5703125" style="6" customWidth="1"/>
    <col min="2834" max="2834" width="14.140625" style="6" customWidth="1"/>
    <col min="2835" max="2835" width="12.5703125" style="6" customWidth="1"/>
    <col min="2836" max="2836" width="13.28515625" style="6" customWidth="1"/>
    <col min="2837" max="3085" width="8.85546875" style="6"/>
    <col min="3086" max="3086" width="11.85546875" style="6" customWidth="1"/>
    <col min="3087" max="3087" width="15" style="6" customWidth="1"/>
    <col min="3088" max="3088" width="12.85546875" style="6" customWidth="1"/>
    <col min="3089" max="3089" width="13.5703125" style="6" customWidth="1"/>
    <col min="3090" max="3090" width="14.140625" style="6" customWidth="1"/>
    <col min="3091" max="3091" width="12.5703125" style="6" customWidth="1"/>
    <col min="3092" max="3092" width="13.28515625" style="6" customWidth="1"/>
    <col min="3093" max="3341" width="8.85546875" style="6"/>
    <col min="3342" max="3342" width="11.85546875" style="6" customWidth="1"/>
    <col min="3343" max="3343" width="15" style="6" customWidth="1"/>
    <col min="3344" max="3344" width="12.85546875" style="6" customWidth="1"/>
    <col min="3345" max="3345" width="13.5703125" style="6" customWidth="1"/>
    <col min="3346" max="3346" width="14.140625" style="6" customWidth="1"/>
    <col min="3347" max="3347" width="12.5703125" style="6" customWidth="1"/>
    <col min="3348" max="3348" width="13.28515625" style="6" customWidth="1"/>
    <col min="3349" max="3597" width="8.85546875" style="6"/>
    <col min="3598" max="3598" width="11.85546875" style="6" customWidth="1"/>
    <col min="3599" max="3599" width="15" style="6" customWidth="1"/>
    <col min="3600" max="3600" width="12.85546875" style="6" customWidth="1"/>
    <col min="3601" max="3601" width="13.5703125" style="6" customWidth="1"/>
    <col min="3602" max="3602" width="14.140625" style="6" customWidth="1"/>
    <col min="3603" max="3603" width="12.5703125" style="6" customWidth="1"/>
    <col min="3604" max="3604" width="13.28515625" style="6" customWidth="1"/>
    <col min="3605" max="3853" width="8.85546875" style="6"/>
    <col min="3854" max="3854" width="11.85546875" style="6" customWidth="1"/>
    <col min="3855" max="3855" width="15" style="6" customWidth="1"/>
    <col min="3856" max="3856" width="12.85546875" style="6" customWidth="1"/>
    <col min="3857" max="3857" width="13.5703125" style="6" customWidth="1"/>
    <col min="3858" max="3858" width="14.140625" style="6" customWidth="1"/>
    <col min="3859" max="3859" width="12.5703125" style="6" customWidth="1"/>
    <col min="3860" max="3860" width="13.28515625" style="6" customWidth="1"/>
    <col min="3861" max="4109" width="8.85546875" style="6"/>
    <col min="4110" max="4110" width="11.85546875" style="6" customWidth="1"/>
    <col min="4111" max="4111" width="15" style="6" customWidth="1"/>
    <col min="4112" max="4112" width="12.85546875" style="6" customWidth="1"/>
    <col min="4113" max="4113" width="13.5703125" style="6" customWidth="1"/>
    <col min="4114" max="4114" width="14.140625" style="6" customWidth="1"/>
    <col min="4115" max="4115" width="12.5703125" style="6" customWidth="1"/>
    <col min="4116" max="4116" width="13.28515625" style="6" customWidth="1"/>
    <col min="4117" max="4365" width="8.85546875" style="6"/>
    <col min="4366" max="4366" width="11.85546875" style="6" customWidth="1"/>
    <col min="4367" max="4367" width="15" style="6" customWidth="1"/>
    <col min="4368" max="4368" width="12.85546875" style="6" customWidth="1"/>
    <col min="4369" max="4369" width="13.5703125" style="6" customWidth="1"/>
    <col min="4370" max="4370" width="14.140625" style="6" customWidth="1"/>
    <col min="4371" max="4371" width="12.5703125" style="6" customWidth="1"/>
    <col min="4372" max="4372" width="13.28515625" style="6" customWidth="1"/>
    <col min="4373" max="4621" width="8.85546875" style="6"/>
    <col min="4622" max="4622" width="11.85546875" style="6" customWidth="1"/>
    <col min="4623" max="4623" width="15" style="6" customWidth="1"/>
    <col min="4624" max="4624" width="12.85546875" style="6" customWidth="1"/>
    <col min="4625" max="4625" width="13.5703125" style="6" customWidth="1"/>
    <col min="4626" max="4626" width="14.140625" style="6" customWidth="1"/>
    <col min="4627" max="4627" width="12.5703125" style="6" customWidth="1"/>
    <col min="4628" max="4628" width="13.28515625" style="6" customWidth="1"/>
    <col min="4629" max="4877" width="8.85546875" style="6"/>
    <col min="4878" max="4878" width="11.85546875" style="6" customWidth="1"/>
    <col min="4879" max="4879" width="15" style="6" customWidth="1"/>
    <col min="4880" max="4880" width="12.85546875" style="6" customWidth="1"/>
    <col min="4881" max="4881" width="13.5703125" style="6" customWidth="1"/>
    <col min="4882" max="4882" width="14.140625" style="6" customWidth="1"/>
    <col min="4883" max="4883" width="12.5703125" style="6" customWidth="1"/>
    <col min="4884" max="4884" width="13.28515625" style="6" customWidth="1"/>
    <col min="4885" max="5133" width="8.85546875" style="6"/>
    <col min="5134" max="5134" width="11.85546875" style="6" customWidth="1"/>
    <col min="5135" max="5135" width="15" style="6" customWidth="1"/>
    <col min="5136" max="5136" width="12.85546875" style="6" customWidth="1"/>
    <col min="5137" max="5137" width="13.5703125" style="6" customWidth="1"/>
    <col min="5138" max="5138" width="14.140625" style="6" customWidth="1"/>
    <col min="5139" max="5139" width="12.5703125" style="6" customWidth="1"/>
    <col min="5140" max="5140" width="13.28515625" style="6" customWidth="1"/>
    <col min="5141" max="5389" width="8.85546875" style="6"/>
    <col min="5390" max="5390" width="11.85546875" style="6" customWidth="1"/>
    <col min="5391" max="5391" width="15" style="6" customWidth="1"/>
    <col min="5392" max="5392" width="12.85546875" style="6" customWidth="1"/>
    <col min="5393" max="5393" width="13.5703125" style="6" customWidth="1"/>
    <col min="5394" max="5394" width="14.140625" style="6" customWidth="1"/>
    <col min="5395" max="5395" width="12.5703125" style="6" customWidth="1"/>
    <col min="5396" max="5396" width="13.28515625" style="6" customWidth="1"/>
    <col min="5397" max="5645" width="8.85546875" style="6"/>
    <col min="5646" max="5646" width="11.85546875" style="6" customWidth="1"/>
    <col min="5647" max="5647" width="15" style="6" customWidth="1"/>
    <col min="5648" max="5648" width="12.85546875" style="6" customWidth="1"/>
    <col min="5649" max="5649" width="13.5703125" style="6" customWidth="1"/>
    <col min="5650" max="5650" width="14.140625" style="6" customWidth="1"/>
    <col min="5651" max="5651" width="12.5703125" style="6" customWidth="1"/>
    <col min="5652" max="5652" width="13.28515625" style="6" customWidth="1"/>
    <col min="5653" max="5901" width="8.85546875" style="6"/>
    <col min="5902" max="5902" width="11.85546875" style="6" customWidth="1"/>
    <col min="5903" max="5903" width="15" style="6" customWidth="1"/>
    <col min="5904" max="5904" width="12.85546875" style="6" customWidth="1"/>
    <col min="5905" max="5905" width="13.5703125" style="6" customWidth="1"/>
    <col min="5906" max="5906" width="14.140625" style="6" customWidth="1"/>
    <col min="5907" max="5907" width="12.5703125" style="6" customWidth="1"/>
    <col min="5908" max="5908" width="13.28515625" style="6" customWidth="1"/>
    <col min="5909" max="6157" width="8.85546875" style="6"/>
    <col min="6158" max="6158" width="11.85546875" style="6" customWidth="1"/>
    <col min="6159" max="6159" width="15" style="6" customWidth="1"/>
    <col min="6160" max="6160" width="12.85546875" style="6" customWidth="1"/>
    <col min="6161" max="6161" width="13.5703125" style="6" customWidth="1"/>
    <col min="6162" max="6162" width="14.140625" style="6" customWidth="1"/>
    <col min="6163" max="6163" width="12.5703125" style="6" customWidth="1"/>
    <col min="6164" max="6164" width="13.28515625" style="6" customWidth="1"/>
    <col min="6165" max="6413" width="8.85546875" style="6"/>
    <col min="6414" max="6414" width="11.85546875" style="6" customWidth="1"/>
    <col min="6415" max="6415" width="15" style="6" customWidth="1"/>
    <col min="6416" max="6416" width="12.85546875" style="6" customWidth="1"/>
    <col min="6417" max="6417" width="13.5703125" style="6" customWidth="1"/>
    <col min="6418" max="6418" width="14.140625" style="6" customWidth="1"/>
    <col min="6419" max="6419" width="12.5703125" style="6" customWidth="1"/>
    <col min="6420" max="6420" width="13.28515625" style="6" customWidth="1"/>
    <col min="6421" max="6669" width="8.85546875" style="6"/>
    <col min="6670" max="6670" width="11.85546875" style="6" customWidth="1"/>
    <col min="6671" max="6671" width="15" style="6" customWidth="1"/>
    <col min="6672" max="6672" width="12.85546875" style="6" customWidth="1"/>
    <col min="6673" max="6673" width="13.5703125" style="6" customWidth="1"/>
    <col min="6674" max="6674" width="14.140625" style="6" customWidth="1"/>
    <col min="6675" max="6675" width="12.5703125" style="6" customWidth="1"/>
    <col min="6676" max="6676" width="13.28515625" style="6" customWidth="1"/>
    <col min="6677" max="6925" width="8.85546875" style="6"/>
    <col min="6926" max="6926" width="11.85546875" style="6" customWidth="1"/>
    <col min="6927" max="6927" width="15" style="6" customWidth="1"/>
    <col min="6928" max="6928" width="12.85546875" style="6" customWidth="1"/>
    <col min="6929" max="6929" width="13.5703125" style="6" customWidth="1"/>
    <col min="6930" max="6930" width="14.140625" style="6" customWidth="1"/>
    <col min="6931" max="6931" width="12.5703125" style="6" customWidth="1"/>
    <col min="6932" max="6932" width="13.28515625" style="6" customWidth="1"/>
    <col min="6933" max="7181" width="8.85546875" style="6"/>
    <col min="7182" max="7182" width="11.85546875" style="6" customWidth="1"/>
    <col min="7183" max="7183" width="15" style="6" customWidth="1"/>
    <col min="7184" max="7184" width="12.85546875" style="6" customWidth="1"/>
    <col min="7185" max="7185" width="13.5703125" style="6" customWidth="1"/>
    <col min="7186" max="7186" width="14.140625" style="6" customWidth="1"/>
    <col min="7187" max="7187" width="12.5703125" style="6" customWidth="1"/>
    <col min="7188" max="7188" width="13.28515625" style="6" customWidth="1"/>
    <col min="7189" max="7437" width="8.85546875" style="6"/>
    <col min="7438" max="7438" width="11.85546875" style="6" customWidth="1"/>
    <col min="7439" max="7439" width="15" style="6" customWidth="1"/>
    <col min="7440" max="7440" width="12.85546875" style="6" customWidth="1"/>
    <col min="7441" max="7441" width="13.5703125" style="6" customWidth="1"/>
    <col min="7442" max="7442" width="14.140625" style="6" customWidth="1"/>
    <col min="7443" max="7443" width="12.5703125" style="6" customWidth="1"/>
    <col min="7444" max="7444" width="13.28515625" style="6" customWidth="1"/>
    <col min="7445" max="7693" width="8.85546875" style="6"/>
    <col min="7694" max="7694" width="11.85546875" style="6" customWidth="1"/>
    <col min="7695" max="7695" width="15" style="6" customWidth="1"/>
    <col min="7696" max="7696" width="12.85546875" style="6" customWidth="1"/>
    <col min="7697" max="7697" width="13.5703125" style="6" customWidth="1"/>
    <col min="7698" max="7698" width="14.140625" style="6" customWidth="1"/>
    <col min="7699" max="7699" width="12.5703125" style="6" customWidth="1"/>
    <col min="7700" max="7700" width="13.28515625" style="6" customWidth="1"/>
    <col min="7701" max="7949" width="8.85546875" style="6"/>
    <col min="7950" max="7950" width="11.85546875" style="6" customWidth="1"/>
    <col min="7951" max="7951" width="15" style="6" customWidth="1"/>
    <col min="7952" max="7952" width="12.85546875" style="6" customWidth="1"/>
    <col min="7953" max="7953" width="13.5703125" style="6" customWidth="1"/>
    <col min="7954" max="7954" width="14.140625" style="6" customWidth="1"/>
    <col min="7955" max="7955" width="12.5703125" style="6" customWidth="1"/>
    <col min="7956" max="7956" width="13.28515625" style="6" customWidth="1"/>
    <col min="7957" max="8205" width="8.85546875" style="6"/>
    <col min="8206" max="8206" width="11.85546875" style="6" customWidth="1"/>
    <col min="8207" max="8207" width="15" style="6" customWidth="1"/>
    <col min="8208" max="8208" width="12.85546875" style="6" customWidth="1"/>
    <col min="8209" max="8209" width="13.5703125" style="6" customWidth="1"/>
    <col min="8210" max="8210" width="14.140625" style="6" customWidth="1"/>
    <col min="8211" max="8211" width="12.5703125" style="6" customWidth="1"/>
    <col min="8212" max="8212" width="13.28515625" style="6" customWidth="1"/>
    <col min="8213" max="8461" width="8.85546875" style="6"/>
    <col min="8462" max="8462" width="11.85546875" style="6" customWidth="1"/>
    <col min="8463" max="8463" width="15" style="6" customWidth="1"/>
    <col min="8464" max="8464" width="12.85546875" style="6" customWidth="1"/>
    <col min="8465" max="8465" width="13.5703125" style="6" customWidth="1"/>
    <col min="8466" max="8466" width="14.140625" style="6" customWidth="1"/>
    <col min="8467" max="8467" width="12.5703125" style="6" customWidth="1"/>
    <col min="8468" max="8468" width="13.28515625" style="6" customWidth="1"/>
    <col min="8469" max="8717" width="8.85546875" style="6"/>
    <col min="8718" max="8718" width="11.85546875" style="6" customWidth="1"/>
    <col min="8719" max="8719" width="15" style="6" customWidth="1"/>
    <col min="8720" max="8720" width="12.85546875" style="6" customWidth="1"/>
    <col min="8721" max="8721" width="13.5703125" style="6" customWidth="1"/>
    <col min="8722" max="8722" width="14.140625" style="6" customWidth="1"/>
    <col min="8723" max="8723" width="12.5703125" style="6" customWidth="1"/>
    <col min="8724" max="8724" width="13.28515625" style="6" customWidth="1"/>
    <col min="8725" max="8973" width="8.85546875" style="6"/>
    <col min="8974" max="8974" width="11.85546875" style="6" customWidth="1"/>
    <col min="8975" max="8975" width="15" style="6" customWidth="1"/>
    <col min="8976" max="8976" width="12.85546875" style="6" customWidth="1"/>
    <col min="8977" max="8977" width="13.5703125" style="6" customWidth="1"/>
    <col min="8978" max="8978" width="14.140625" style="6" customWidth="1"/>
    <col min="8979" max="8979" width="12.5703125" style="6" customWidth="1"/>
    <col min="8980" max="8980" width="13.28515625" style="6" customWidth="1"/>
    <col min="8981" max="9229" width="8.85546875" style="6"/>
    <col min="9230" max="9230" width="11.85546875" style="6" customWidth="1"/>
    <col min="9231" max="9231" width="15" style="6" customWidth="1"/>
    <col min="9232" max="9232" width="12.85546875" style="6" customWidth="1"/>
    <col min="9233" max="9233" width="13.5703125" style="6" customWidth="1"/>
    <col min="9234" max="9234" width="14.140625" style="6" customWidth="1"/>
    <col min="9235" max="9235" width="12.5703125" style="6" customWidth="1"/>
    <col min="9236" max="9236" width="13.28515625" style="6" customWidth="1"/>
    <col min="9237" max="9485" width="8.85546875" style="6"/>
    <col min="9486" max="9486" width="11.85546875" style="6" customWidth="1"/>
    <col min="9487" max="9487" width="15" style="6" customWidth="1"/>
    <col min="9488" max="9488" width="12.85546875" style="6" customWidth="1"/>
    <col min="9489" max="9489" width="13.5703125" style="6" customWidth="1"/>
    <col min="9490" max="9490" width="14.140625" style="6" customWidth="1"/>
    <col min="9491" max="9491" width="12.5703125" style="6" customWidth="1"/>
    <col min="9492" max="9492" width="13.28515625" style="6" customWidth="1"/>
    <col min="9493" max="9741" width="8.85546875" style="6"/>
    <col min="9742" max="9742" width="11.85546875" style="6" customWidth="1"/>
    <col min="9743" max="9743" width="15" style="6" customWidth="1"/>
    <col min="9744" max="9744" width="12.85546875" style="6" customWidth="1"/>
    <col min="9745" max="9745" width="13.5703125" style="6" customWidth="1"/>
    <col min="9746" max="9746" width="14.140625" style="6" customWidth="1"/>
    <col min="9747" max="9747" width="12.5703125" style="6" customWidth="1"/>
    <col min="9748" max="9748" width="13.28515625" style="6" customWidth="1"/>
    <col min="9749" max="9997" width="8.85546875" style="6"/>
    <col min="9998" max="9998" width="11.85546875" style="6" customWidth="1"/>
    <col min="9999" max="9999" width="15" style="6" customWidth="1"/>
    <col min="10000" max="10000" width="12.85546875" style="6" customWidth="1"/>
    <col min="10001" max="10001" width="13.5703125" style="6" customWidth="1"/>
    <col min="10002" max="10002" width="14.140625" style="6" customWidth="1"/>
    <col min="10003" max="10003" width="12.5703125" style="6" customWidth="1"/>
    <col min="10004" max="10004" width="13.28515625" style="6" customWidth="1"/>
    <col min="10005" max="10253" width="8.85546875" style="6"/>
    <col min="10254" max="10254" width="11.85546875" style="6" customWidth="1"/>
    <col min="10255" max="10255" width="15" style="6" customWidth="1"/>
    <col min="10256" max="10256" width="12.85546875" style="6" customWidth="1"/>
    <col min="10257" max="10257" width="13.5703125" style="6" customWidth="1"/>
    <col min="10258" max="10258" width="14.140625" style="6" customWidth="1"/>
    <col min="10259" max="10259" width="12.5703125" style="6" customWidth="1"/>
    <col min="10260" max="10260" width="13.28515625" style="6" customWidth="1"/>
    <col min="10261" max="10509" width="8.85546875" style="6"/>
    <col min="10510" max="10510" width="11.85546875" style="6" customWidth="1"/>
    <col min="10511" max="10511" width="15" style="6" customWidth="1"/>
    <col min="10512" max="10512" width="12.85546875" style="6" customWidth="1"/>
    <col min="10513" max="10513" width="13.5703125" style="6" customWidth="1"/>
    <col min="10514" max="10514" width="14.140625" style="6" customWidth="1"/>
    <col min="10515" max="10515" width="12.5703125" style="6" customWidth="1"/>
    <col min="10516" max="10516" width="13.28515625" style="6" customWidth="1"/>
    <col min="10517" max="10765" width="8.85546875" style="6"/>
    <col min="10766" max="10766" width="11.85546875" style="6" customWidth="1"/>
    <col min="10767" max="10767" width="15" style="6" customWidth="1"/>
    <col min="10768" max="10768" width="12.85546875" style="6" customWidth="1"/>
    <col min="10769" max="10769" width="13.5703125" style="6" customWidth="1"/>
    <col min="10770" max="10770" width="14.140625" style="6" customWidth="1"/>
    <col min="10771" max="10771" width="12.5703125" style="6" customWidth="1"/>
    <col min="10772" max="10772" width="13.28515625" style="6" customWidth="1"/>
    <col min="10773" max="11021" width="8.85546875" style="6"/>
    <col min="11022" max="11022" width="11.85546875" style="6" customWidth="1"/>
    <col min="11023" max="11023" width="15" style="6" customWidth="1"/>
    <col min="11024" max="11024" width="12.85546875" style="6" customWidth="1"/>
    <col min="11025" max="11025" width="13.5703125" style="6" customWidth="1"/>
    <col min="11026" max="11026" width="14.140625" style="6" customWidth="1"/>
    <col min="11027" max="11027" width="12.5703125" style="6" customWidth="1"/>
    <col min="11028" max="11028" width="13.28515625" style="6" customWidth="1"/>
    <col min="11029" max="11277" width="8.85546875" style="6"/>
    <col min="11278" max="11278" width="11.85546875" style="6" customWidth="1"/>
    <col min="11279" max="11279" width="15" style="6" customWidth="1"/>
    <col min="11280" max="11280" width="12.85546875" style="6" customWidth="1"/>
    <col min="11281" max="11281" width="13.5703125" style="6" customWidth="1"/>
    <col min="11282" max="11282" width="14.140625" style="6" customWidth="1"/>
    <col min="11283" max="11283" width="12.5703125" style="6" customWidth="1"/>
    <col min="11284" max="11284" width="13.28515625" style="6" customWidth="1"/>
    <col min="11285" max="11533" width="8.85546875" style="6"/>
    <col min="11534" max="11534" width="11.85546875" style="6" customWidth="1"/>
    <col min="11535" max="11535" width="15" style="6" customWidth="1"/>
    <col min="11536" max="11536" width="12.85546875" style="6" customWidth="1"/>
    <col min="11537" max="11537" width="13.5703125" style="6" customWidth="1"/>
    <col min="11538" max="11538" width="14.140625" style="6" customWidth="1"/>
    <col min="11539" max="11539" width="12.5703125" style="6" customWidth="1"/>
    <col min="11540" max="11540" width="13.28515625" style="6" customWidth="1"/>
    <col min="11541" max="11789" width="8.85546875" style="6"/>
    <col min="11790" max="11790" width="11.85546875" style="6" customWidth="1"/>
    <col min="11791" max="11791" width="15" style="6" customWidth="1"/>
    <col min="11792" max="11792" width="12.85546875" style="6" customWidth="1"/>
    <col min="11793" max="11793" width="13.5703125" style="6" customWidth="1"/>
    <col min="11794" max="11794" width="14.140625" style="6" customWidth="1"/>
    <col min="11795" max="11795" width="12.5703125" style="6" customWidth="1"/>
    <col min="11796" max="11796" width="13.28515625" style="6" customWidth="1"/>
    <col min="11797" max="12045" width="8.85546875" style="6"/>
    <col min="12046" max="12046" width="11.85546875" style="6" customWidth="1"/>
    <col min="12047" max="12047" width="15" style="6" customWidth="1"/>
    <col min="12048" max="12048" width="12.85546875" style="6" customWidth="1"/>
    <col min="12049" max="12049" width="13.5703125" style="6" customWidth="1"/>
    <col min="12050" max="12050" width="14.140625" style="6" customWidth="1"/>
    <col min="12051" max="12051" width="12.5703125" style="6" customWidth="1"/>
    <col min="12052" max="12052" width="13.28515625" style="6" customWidth="1"/>
    <col min="12053" max="12301" width="8.85546875" style="6"/>
    <col min="12302" max="12302" width="11.85546875" style="6" customWidth="1"/>
    <col min="12303" max="12303" width="15" style="6" customWidth="1"/>
    <col min="12304" max="12304" width="12.85546875" style="6" customWidth="1"/>
    <col min="12305" max="12305" width="13.5703125" style="6" customWidth="1"/>
    <col min="12306" max="12306" width="14.140625" style="6" customWidth="1"/>
    <col min="12307" max="12307" width="12.5703125" style="6" customWidth="1"/>
    <col min="12308" max="12308" width="13.28515625" style="6" customWidth="1"/>
    <col min="12309" max="12557" width="8.85546875" style="6"/>
    <col min="12558" max="12558" width="11.85546875" style="6" customWidth="1"/>
    <col min="12559" max="12559" width="15" style="6" customWidth="1"/>
    <col min="12560" max="12560" width="12.85546875" style="6" customWidth="1"/>
    <col min="12561" max="12561" width="13.5703125" style="6" customWidth="1"/>
    <col min="12562" max="12562" width="14.140625" style="6" customWidth="1"/>
    <col min="12563" max="12563" width="12.5703125" style="6" customWidth="1"/>
    <col min="12564" max="12564" width="13.28515625" style="6" customWidth="1"/>
    <col min="12565" max="12813" width="8.85546875" style="6"/>
    <col min="12814" max="12814" width="11.85546875" style="6" customWidth="1"/>
    <col min="12815" max="12815" width="15" style="6" customWidth="1"/>
    <col min="12816" max="12816" width="12.85546875" style="6" customWidth="1"/>
    <col min="12817" max="12817" width="13.5703125" style="6" customWidth="1"/>
    <col min="12818" max="12818" width="14.140625" style="6" customWidth="1"/>
    <col min="12819" max="12819" width="12.5703125" style="6" customWidth="1"/>
    <col min="12820" max="12820" width="13.28515625" style="6" customWidth="1"/>
    <col min="12821" max="13069" width="8.85546875" style="6"/>
    <col min="13070" max="13070" width="11.85546875" style="6" customWidth="1"/>
    <col min="13071" max="13071" width="15" style="6" customWidth="1"/>
    <col min="13072" max="13072" width="12.85546875" style="6" customWidth="1"/>
    <col min="13073" max="13073" width="13.5703125" style="6" customWidth="1"/>
    <col min="13074" max="13074" width="14.140625" style="6" customWidth="1"/>
    <col min="13075" max="13075" width="12.5703125" style="6" customWidth="1"/>
    <col min="13076" max="13076" width="13.28515625" style="6" customWidth="1"/>
    <col min="13077" max="13325" width="8.85546875" style="6"/>
    <col min="13326" max="13326" width="11.85546875" style="6" customWidth="1"/>
    <col min="13327" max="13327" width="15" style="6" customWidth="1"/>
    <col min="13328" max="13328" width="12.85546875" style="6" customWidth="1"/>
    <col min="13329" max="13329" width="13.5703125" style="6" customWidth="1"/>
    <col min="13330" max="13330" width="14.140625" style="6" customWidth="1"/>
    <col min="13331" max="13331" width="12.5703125" style="6" customWidth="1"/>
    <col min="13332" max="13332" width="13.28515625" style="6" customWidth="1"/>
    <col min="13333" max="13581" width="8.85546875" style="6"/>
    <col min="13582" max="13582" width="11.85546875" style="6" customWidth="1"/>
    <col min="13583" max="13583" width="15" style="6" customWidth="1"/>
    <col min="13584" max="13584" width="12.85546875" style="6" customWidth="1"/>
    <col min="13585" max="13585" width="13.5703125" style="6" customWidth="1"/>
    <col min="13586" max="13586" width="14.140625" style="6" customWidth="1"/>
    <col min="13587" max="13587" width="12.5703125" style="6" customWidth="1"/>
    <col min="13588" max="13588" width="13.28515625" style="6" customWidth="1"/>
    <col min="13589" max="13837" width="8.85546875" style="6"/>
    <col min="13838" max="13838" width="11.85546875" style="6" customWidth="1"/>
    <col min="13839" max="13839" width="15" style="6" customWidth="1"/>
    <col min="13840" max="13840" width="12.85546875" style="6" customWidth="1"/>
    <col min="13841" max="13841" width="13.5703125" style="6" customWidth="1"/>
    <col min="13842" max="13842" width="14.140625" style="6" customWidth="1"/>
    <col min="13843" max="13843" width="12.5703125" style="6" customWidth="1"/>
    <col min="13844" max="13844" width="13.28515625" style="6" customWidth="1"/>
    <col min="13845" max="14093" width="8.85546875" style="6"/>
    <col min="14094" max="14094" width="11.85546875" style="6" customWidth="1"/>
    <col min="14095" max="14095" width="15" style="6" customWidth="1"/>
    <col min="14096" max="14096" width="12.85546875" style="6" customWidth="1"/>
    <col min="14097" max="14097" width="13.5703125" style="6" customWidth="1"/>
    <col min="14098" max="14098" width="14.140625" style="6" customWidth="1"/>
    <col min="14099" max="14099" width="12.5703125" style="6" customWidth="1"/>
    <col min="14100" max="14100" width="13.28515625" style="6" customWidth="1"/>
    <col min="14101" max="14349" width="8.85546875" style="6"/>
    <col min="14350" max="14350" width="11.85546875" style="6" customWidth="1"/>
    <col min="14351" max="14351" width="15" style="6" customWidth="1"/>
    <col min="14352" max="14352" width="12.85546875" style="6" customWidth="1"/>
    <col min="14353" max="14353" width="13.5703125" style="6" customWidth="1"/>
    <col min="14354" max="14354" width="14.140625" style="6" customWidth="1"/>
    <col min="14355" max="14355" width="12.5703125" style="6" customWidth="1"/>
    <col min="14356" max="14356" width="13.28515625" style="6" customWidth="1"/>
    <col min="14357" max="14605" width="8.85546875" style="6"/>
    <col min="14606" max="14606" width="11.85546875" style="6" customWidth="1"/>
    <col min="14607" max="14607" width="15" style="6" customWidth="1"/>
    <col min="14608" max="14608" width="12.85546875" style="6" customWidth="1"/>
    <col min="14609" max="14609" width="13.5703125" style="6" customWidth="1"/>
    <col min="14610" max="14610" width="14.140625" style="6" customWidth="1"/>
    <col min="14611" max="14611" width="12.5703125" style="6" customWidth="1"/>
    <col min="14612" max="14612" width="13.28515625" style="6" customWidth="1"/>
    <col min="14613" max="14861" width="8.85546875" style="6"/>
    <col min="14862" max="14862" width="11.85546875" style="6" customWidth="1"/>
    <col min="14863" max="14863" width="15" style="6" customWidth="1"/>
    <col min="14864" max="14864" width="12.85546875" style="6" customWidth="1"/>
    <col min="14865" max="14865" width="13.5703125" style="6" customWidth="1"/>
    <col min="14866" max="14866" width="14.140625" style="6" customWidth="1"/>
    <col min="14867" max="14867" width="12.5703125" style="6" customWidth="1"/>
    <col min="14868" max="14868" width="13.28515625" style="6" customWidth="1"/>
    <col min="14869" max="15117" width="8.85546875" style="6"/>
    <col min="15118" max="15118" width="11.85546875" style="6" customWidth="1"/>
    <col min="15119" max="15119" width="15" style="6" customWidth="1"/>
    <col min="15120" max="15120" width="12.85546875" style="6" customWidth="1"/>
    <col min="15121" max="15121" width="13.5703125" style="6" customWidth="1"/>
    <col min="15122" max="15122" width="14.140625" style="6" customWidth="1"/>
    <col min="15123" max="15123" width="12.5703125" style="6" customWidth="1"/>
    <col min="15124" max="15124" width="13.28515625" style="6" customWidth="1"/>
    <col min="15125" max="15373" width="8.85546875" style="6"/>
    <col min="15374" max="15374" width="11.85546875" style="6" customWidth="1"/>
    <col min="15375" max="15375" width="15" style="6" customWidth="1"/>
    <col min="15376" max="15376" width="12.85546875" style="6" customWidth="1"/>
    <col min="15377" max="15377" width="13.5703125" style="6" customWidth="1"/>
    <col min="15378" max="15378" width="14.140625" style="6" customWidth="1"/>
    <col min="15379" max="15379" width="12.5703125" style="6" customWidth="1"/>
    <col min="15380" max="15380" width="13.28515625" style="6" customWidth="1"/>
    <col min="15381" max="15629" width="8.85546875" style="6"/>
    <col min="15630" max="15630" width="11.85546875" style="6" customWidth="1"/>
    <col min="15631" max="15631" width="15" style="6" customWidth="1"/>
    <col min="15632" max="15632" width="12.85546875" style="6" customWidth="1"/>
    <col min="15633" max="15633" width="13.5703125" style="6" customWidth="1"/>
    <col min="15634" max="15634" width="14.140625" style="6" customWidth="1"/>
    <col min="15635" max="15635" width="12.5703125" style="6" customWidth="1"/>
    <col min="15636" max="15636" width="13.28515625" style="6" customWidth="1"/>
    <col min="15637" max="15885" width="8.85546875" style="6"/>
    <col min="15886" max="15886" width="11.85546875" style="6" customWidth="1"/>
    <col min="15887" max="15887" width="15" style="6" customWidth="1"/>
    <col min="15888" max="15888" width="12.85546875" style="6" customWidth="1"/>
    <col min="15889" max="15889" width="13.5703125" style="6" customWidth="1"/>
    <col min="15890" max="15890" width="14.140625" style="6" customWidth="1"/>
    <col min="15891" max="15891" width="12.5703125" style="6" customWidth="1"/>
    <col min="15892" max="15892" width="13.28515625" style="6" customWidth="1"/>
    <col min="15893" max="16141" width="8.85546875" style="6"/>
    <col min="16142" max="16142" width="11.85546875" style="6" customWidth="1"/>
    <col min="16143" max="16143" width="15" style="6" customWidth="1"/>
    <col min="16144" max="16144" width="12.85546875" style="6" customWidth="1"/>
    <col min="16145" max="16145" width="13.5703125" style="6" customWidth="1"/>
    <col min="16146" max="16146" width="14.140625" style="6" customWidth="1"/>
    <col min="16147" max="16147" width="12.5703125" style="6" customWidth="1"/>
    <col min="16148" max="16148" width="13.28515625" style="6" customWidth="1"/>
    <col min="16149" max="16383" width="8.85546875" style="6"/>
    <col min="16384" max="16384" width="8.85546875" style="6" customWidth="1"/>
  </cols>
  <sheetData>
    <row r="1" spans="1:23" ht="60" customHeight="1" x14ac:dyDescent="0.2">
      <c r="B1" s="7" t="s">
        <v>104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3" ht="20.100000000000001" customHeight="1" thickBot="1" x14ac:dyDescent="0.25"/>
    <row r="3" spans="1:23" s="82" customFormat="1" ht="45" customHeight="1" thickTop="1" thickBot="1" x14ac:dyDescent="0.25">
      <c r="A3" s="78" t="s">
        <v>1</v>
      </c>
      <c r="B3" s="79" t="s">
        <v>82</v>
      </c>
      <c r="C3" s="80" t="s">
        <v>83</v>
      </c>
      <c r="D3" s="80" t="s">
        <v>84</v>
      </c>
      <c r="E3" s="80" t="s">
        <v>85</v>
      </c>
      <c r="F3" s="80" t="s">
        <v>86</v>
      </c>
      <c r="G3" s="80" t="s">
        <v>87</v>
      </c>
      <c r="H3" s="80" t="s">
        <v>88</v>
      </c>
      <c r="I3" s="80" t="s">
        <v>89</v>
      </c>
      <c r="J3" s="80" t="s">
        <v>90</v>
      </c>
      <c r="K3" s="80" t="s">
        <v>91</v>
      </c>
      <c r="L3" s="80" t="s">
        <v>92</v>
      </c>
      <c r="M3" s="80" t="s">
        <v>93</v>
      </c>
      <c r="N3" s="80" t="s">
        <v>94</v>
      </c>
      <c r="O3" s="80" t="s">
        <v>95</v>
      </c>
      <c r="P3" s="80" t="s">
        <v>96</v>
      </c>
      <c r="Q3" s="80" t="s">
        <v>97</v>
      </c>
      <c r="R3" s="80" t="s">
        <v>98</v>
      </c>
      <c r="S3" s="80" t="s">
        <v>99</v>
      </c>
      <c r="T3" s="80" t="s">
        <v>100</v>
      </c>
      <c r="U3" s="80" t="s">
        <v>101</v>
      </c>
      <c r="V3" s="80" t="s">
        <v>102</v>
      </c>
      <c r="W3" s="81" t="s">
        <v>103</v>
      </c>
    </row>
    <row r="4" spans="1:23" ht="20.100000000000001" customHeight="1" thickTop="1" x14ac:dyDescent="0.2">
      <c r="A4" s="12" t="s">
        <v>15</v>
      </c>
      <c r="B4" s="13">
        <v>15</v>
      </c>
      <c r="C4" s="14">
        <v>15</v>
      </c>
      <c r="D4" s="14">
        <v>15</v>
      </c>
      <c r="E4" s="14">
        <v>15</v>
      </c>
      <c r="F4" s="14">
        <v>15</v>
      </c>
      <c r="G4" s="14">
        <v>15</v>
      </c>
      <c r="H4" s="14">
        <v>15</v>
      </c>
      <c r="I4" s="14">
        <v>15</v>
      </c>
      <c r="J4" s="14">
        <v>15</v>
      </c>
      <c r="K4" s="14">
        <v>15</v>
      </c>
      <c r="L4" s="14">
        <v>15</v>
      </c>
      <c r="M4" s="14">
        <v>15</v>
      </c>
      <c r="N4" s="14">
        <v>15</v>
      </c>
      <c r="O4" s="14">
        <v>15</v>
      </c>
      <c r="P4" s="14">
        <v>15</v>
      </c>
      <c r="Q4" s="14">
        <v>15</v>
      </c>
      <c r="R4" s="14">
        <v>15</v>
      </c>
      <c r="S4" s="14">
        <v>15</v>
      </c>
      <c r="T4" s="14">
        <v>15</v>
      </c>
      <c r="U4" s="14">
        <v>15</v>
      </c>
      <c r="V4" s="14">
        <v>15</v>
      </c>
      <c r="W4" s="30">
        <v>15</v>
      </c>
    </row>
    <row r="5" spans="1:23" ht="20.100000000000001" customHeight="1" x14ac:dyDescent="0.2">
      <c r="A5" s="18" t="s">
        <v>16</v>
      </c>
      <c r="B5" s="31">
        <v>15</v>
      </c>
      <c r="C5" s="32">
        <v>15</v>
      </c>
      <c r="D5" s="32">
        <v>15</v>
      </c>
      <c r="E5" s="32">
        <v>15</v>
      </c>
      <c r="F5" s="32">
        <v>15</v>
      </c>
      <c r="G5" s="32">
        <v>15</v>
      </c>
      <c r="H5" s="32">
        <v>15</v>
      </c>
      <c r="I5" s="32">
        <v>15</v>
      </c>
      <c r="J5" s="32">
        <v>15</v>
      </c>
      <c r="K5" s="32">
        <v>15</v>
      </c>
      <c r="L5" s="32">
        <v>15</v>
      </c>
      <c r="M5" s="32">
        <v>15</v>
      </c>
      <c r="N5" s="32">
        <v>15</v>
      </c>
      <c r="O5" s="32">
        <v>15</v>
      </c>
      <c r="P5" s="32">
        <v>15</v>
      </c>
      <c r="Q5" s="32">
        <v>15</v>
      </c>
      <c r="R5" s="32">
        <v>15</v>
      </c>
      <c r="S5" s="32">
        <v>15</v>
      </c>
      <c r="T5" s="32">
        <v>15</v>
      </c>
      <c r="U5" s="32">
        <v>15</v>
      </c>
      <c r="V5" s="32">
        <v>15</v>
      </c>
      <c r="W5" s="33">
        <v>15</v>
      </c>
    </row>
    <row r="6" spans="1:23" ht="20.100000000000001" customHeight="1" x14ac:dyDescent="0.2">
      <c r="A6" s="18" t="s">
        <v>17</v>
      </c>
      <c r="B6" s="34">
        <v>101.325</v>
      </c>
      <c r="C6" s="35">
        <v>101.325</v>
      </c>
      <c r="D6" s="35">
        <v>101.325</v>
      </c>
      <c r="E6" s="35">
        <v>101.325</v>
      </c>
      <c r="F6" s="35">
        <v>101.325</v>
      </c>
      <c r="G6" s="35">
        <v>101.325</v>
      </c>
      <c r="H6" s="35">
        <v>101.325</v>
      </c>
      <c r="I6" s="35">
        <v>101.325</v>
      </c>
      <c r="J6" s="35">
        <v>101.325</v>
      </c>
      <c r="K6" s="35">
        <v>101.325</v>
      </c>
      <c r="L6" s="35">
        <v>101.325</v>
      </c>
      <c r="M6" s="35">
        <v>101.325</v>
      </c>
      <c r="N6" s="35">
        <v>101.325</v>
      </c>
      <c r="O6" s="35">
        <v>101.325</v>
      </c>
      <c r="P6" s="35">
        <v>101.325</v>
      </c>
      <c r="Q6" s="35">
        <v>101.325</v>
      </c>
      <c r="R6" s="35">
        <v>101.325</v>
      </c>
      <c r="S6" s="35">
        <v>101.325</v>
      </c>
      <c r="T6" s="35">
        <v>101.325</v>
      </c>
      <c r="U6" s="35">
        <v>101.325</v>
      </c>
      <c r="V6" s="35">
        <v>101.325</v>
      </c>
      <c r="W6" s="36">
        <v>101.325</v>
      </c>
    </row>
    <row r="7" spans="1:23" ht="20.100000000000001" customHeight="1" x14ac:dyDescent="0.2">
      <c r="A7" s="18" t="s">
        <v>18</v>
      </c>
      <c r="B7" s="34">
        <v>16.042999999999999</v>
      </c>
      <c r="C7" s="35">
        <v>30.07</v>
      </c>
      <c r="D7" s="35">
        <v>44.097000000000001</v>
      </c>
      <c r="E7" s="35">
        <v>58.122999999999998</v>
      </c>
      <c r="F7" s="35">
        <v>58.122999999999998</v>
      </c>
      <c r="G7" s="35">
        <v>72.150000000000006</v>
      </c>
      <c r="H7" s="35">
        <v>72.150000000000006</v>
      </c>
      <c r="I7" s="35">
        <v>86.177000000000007</v>
      </c>
      <c r="J7" s="35">
        <v>100.20399999999999</v>
      </c>
      <c r="K7" s="35">
        <v>114.23099999999999</v>
      </c>
      <c r="L7" s="35">
        <v>128.25800000000001</v>
      </c>
      <c r="M7" s="35">
        <v>142.285</v>
      </c>
      <c r="N7" s="35">
        <v>28.053999999999998</v>
      </c>
      <c r="O7" s="35">
        <v>42.081000000000003</v>
      </c>
      <c r="P7" s="35">
        <v>56.107999999999997</v>
      </c>
      <c r="Q7" s="35">
        <v>56.107999999999997</v>
      </c>
      <c r="R7" s="35">
        <v>56.107999999999997</v>
      </c>
      <c r="S7" s="35">
        <v>56.107999999999997</v>
      </c>
      <c r="T7" s="35">
        <v>70.134</v>
      </c>
      <c r="U7" s="35">
        <v>28.013000000000002</v>
      </c>
      <c r="V7" s="35">
        <v>31.998999999999999</v>
      </c>
      <c r="W7" s="36">
        <v>44.01</v>
      </c>
    </row>
    <row r="8" spans="1:23" ht="20.100000000000001" customHeight="1" x14ac:dyDescent="0.2">
      <c r="A8" s="37" t="s">
        <v>19</v>
      </c>
      <c r="B8" s="38">
        <v>891.56</v>
      </c>
      <c r="C8" s="39">
        <v>1562.14</v>
      </c>
      <c r="D8" s="39">
        <v>2221.1</v>
      </c>
      <c r="E8" s="39">
        <v>2879.76</v>
      </c>
      <c r="F8" s="39">
        <v>2870.58</v>
      </c>
      <c r="G8" s="39">
        <v>3538.6</v>
      </c>
      <c r="H8" s="39">
        <v>3531.68</v>
      </c>
      <c r="I8" s="39">
        <v>4198.24</v>
      </c>
      <c r="J8" s="39">
        <v>4857.18</v>
      </c>
      <c r="K8" s="39">
        <v>5516.01</v>
      </c>
      <c r="L8" s="39">
        <v>6175.82</v>
      </c>
      <c r="M8" s="39">
        <v>6834.9</v>
      </c>
      <c r="N8" s="39">
        <v>1412.11</v>
      </c>
      <c r="O8" s="39">
        <v>2059.4299999999998</v>
      </c>
      <c r="P8" s="39">
        <v>2718.7</v>
      </c>
      <c r="Q8" s="39">
        <v>2711.9</v>
      </c>
      <c r="R8" s="39">
        <v>2708.3</v>
      </c>
      <c r="S8" s="39">
        <v>2702</v>
      </c>
      <c r="T8" s="39">
        <v>3377.75</v>
      </c>
      <c r="U8" s="39">
        <v>0</v>
      </c>
      <c r="V8" s="39">
        <v>0</v>
      </c>
      <c r="W8" s="40">
        <v>0</v>
      </c>
    </row>
    <row r="9" spans="1:23" ht="20.100000000000001" customHeight="1" x14ac:dyDescent="0.2">
      <c r="A9" s="37" t="s">
        <v>20</v>
      </c>
      <c r="B9" s="38">
        <v>802.69</v>
      </c>
      <c r="C9" s="39">
        <v>1428.84</v>
      </c>
      <c r="D9" s="39">
        <v>2043.37</v>
      </c>
      <c r="E9" s="39">
        <v>2657.6</v>
      </c>
      <c r="F9" s="39">
        <v>2648.42</v>
      </c>
      <c r="G9" s="39">
        <v>3272</v>
      </c>
      <c r="H9" s="39">
        <v>3265.08</v>
      </c>
      <c r="I9" s="39">
        <v>3887.21</v>
      </c>
      <c r="J9" s="39">
        <v>4501.72</v>
      </c>
      <c r="K9" s="39">
        <v>5116.1099999999997</v>
      </c>
      <c r="L9" s="39">
        <v>5731.49</v>
      </c>
      <c r="M9" s="39">
        <v>6346.14</v>
      </c>
      <c r="N9" s="39">
        <v>1323.24</v>
      </c>
      <c r="O9" s="39">
        <v>1926.13</v>
      </c>
      <c r="P9" s="39">
        <v>2540.9699999999998</v>
      </c>
      <c r="Q9" s="39">
        <v>2534.1999999999998</v>
      </c>
      <c r="R9" s="39">
        <v>2530.5</v>
      </c>
      <c r="S9" s="39">
        <v>2524.3000000000002</v>
      </c>
      <c r="T9" s="39">
        <v>3155.59</v>
      </c>
      <c r="U9" s="39">
        <v>0</v>
      </c>
      <c r="V9" s="39">
        <v>0</v>
      </c>
      <c r="W9" s="40">
        <v>0</v>
      </c>
    </row>
    <row r="10" spans="1:23" ht="20.100000000000001" customHeight="1" x14ac:dyDescent="0.2">
      <c r="A10" s="37" t="s">
        <v>21</v>
      </c>
      <c r="B10" s="38">
        <v>55.57</v>
      </c>
      <c r="C10" s="39">
        <v>51.95</v>
      </c>
      <c r="D10" s="39">
        <v>50.37</v>
      </c>
      <c r="E10" s="39">
        <v>49.55</v>
      </c>
      <c r="F10" s="39">
        <v>49.39</v>
      </c>
      <c r="G10" s="39">
        <v>49.04</v>
      </c>
      <c r="H10" s="39">
        <v>48.95</v>
      </c>
      <c r="I10" s="39">
        <v>48.72</v>
      </c>
      <c r="J10" s="39">
        <v>48.47</v>
      </c>
      <c r="K10" s="39">
        <v>48.29</v>
      </c>
      <c r="L10" s="39">
        <v>48.15</v>
      </c>
      <c r="M10" s="39">
        <v>48.04</v>
      </c>
      <c r="N10" s="39">
        <v>50.34</v>
      </c>
      <c r="O10" s="39">
        <v>48.94</v>
      </c>
      <c r="P10" s="39">
        <v>48.46</v>
      </c>
      <c r="Q10" s="39">
        <v>48.33</v>
      </c>
      <c r="R10" s="39">
        <v>48.27</v>
      </c>
      <c r="S10" s="39">
        <v>48.16</v>
      </c>
      <c r="T10" s="39">
        <v>48.16</v>
      </c>
      <c r="U10" s="39">
        <v>0</v>
      </c>
      <c r="V10" s="39">
        <v>0</v>
      </c>
      <c r="W10" s="40">
        <v>0</v>
      </c>
    </row>
    <row r="11" spans="1:23" ht="20.100000000000001" customHeight="1" x14ac:dyDescent="0.2">
      <c r="A11" s="37" t="s">
        <v>22</v>
      </c>
      <c r="B11" s="38">
        <v>50.03</v>
      </c>
      <c r="C11" s="39">
        <v>47.52</v>
      </c>
      <c r="D11" s="39">
        <v>46.34</v>
      </c>
      <c r="E11" s="39">
        <v>45.72</v>
      </c>
      <c r="F11" s="39">
        <v>45.57</v>
      </c>
      <c r="G11" s="39">
        <v>45.35</v>
      </c>
      <c r="H11" s="39">
        <v>45.25</v>
      </c>
      <c r="I11" s="39">
        <v>45.11</v>
      </c>
      <c r="J11" s="39">
        <v>44.93</v>
      </c>
      <c r="K11" s="39">
        <v>44.79</v>
      </c>
      <c r="L11" s="39">
        <v>44.69</v>
      </c>
      <c r="M11" s="39">
        <v>44.6</v>
      </c>
      <c r="N11" s="39">
        <v>47.17</v>
      </c>
      <c r="O11" s="39">
        <v>45.77</v>
      </c>
      <c r="P11" s="39">
        <v>45.29</v>
      </c>
      <c r="Q11" s="39">
        <v>45.17</v>
      </c>
      <c r="R11" s="39">
        <v>45.1</v>
      </c>
      <c r="S11" s="39">
        <v>44.99</v>
      </c>
      <c r="T11" s="39">
        <v>44.99</v>
      </c>
      <c r="U11" s="39">
        <v>0</v>
      </c>
      <c r="V11" s="39">
        <v>0</v>
      </c>
      <c r="W11" s="40">
        <v>0</v>
      </c>
    </row>
    <row r="12" spans="1:23" ht="20.100000000000001" customHeight="1" x14ac:dyDescent="0.2">
      <c r="A12" s="37" t="s">
        <v>23</v>
      </c>
      <c r="B12" s="38">
        <v>37.78</v>
      </c>
      <c r="C12" s="39">
        <v>66.63</v>
      </c>
      <c r="D12" s="39">
        <v>95.65</v>
      </c>
      <c r="E12" s="39">
        <v>126.21</v>
      </c>
      <c r="F12" s="39">
        <v>125.42</v>
      </c>
      <c r="G12" s="39">
        <v>159.72</v>
      </c>
      <c r="H12" s="39">
        <v>157.55000000000001</v>
      </c>
      <c r="I12" s="39">
        <v>194.48</v>
      </c>
      <c r="J12" s="39">
        <v>237.22</v>
      </c>
      <c r="K12" s="39">
        <v>290.89</v>
      </c>
      <c r="L12" s="39">
        <v>367.86</v>
      </c>
      <c r="M12" s="39">
        <v>494.99</v>
      </c>
      <c r="N12" s="39">
        <v>60.11</v>
      </c>
      <c r="O12" s="39">
        <v>88.51</v>
      </c>
      <c r="P12" s="39">
        <v>118.54</v>
      </c>
      <c r="Q12" s="39">
        <v>118.61</v>
      </c>
      <c r="R12" s="39">
        <v>118.33</v>
      </c>
      <c r="S12" s="39">
        <v>117.69</v>
      </c>
      <c r="T12" s="39">
        <v>150.53</v>
      </c>
      <c r="U12" s="39">
        <v>0</v>
      </c>
      <c r="V12" s="39">
        <v>0</v>
      </c>
      <c r="W12" s="40">
        <v>0</v>
      </c>
    </row>
    <row r="13" spans="1:23" ht="20.100000000000001" customHeight="1" x14ac:dyDescent="0.2">
      <c r="A13" s="37" t="s">
        <v>24</v>
      </c>
      <c r="B13" s="38">
        <v>34.020000000000003</v>
      </c>
      <c r="C13" s="39">
        <v>60.95</v>
      </c>
      <c r="D13" s="39">
        <v>87.99</v>
      </c>
      <c r="E13" s="39">
        <v>116.47</v>
      </c>
      <c r="F13" s="39">
        <v>115.71</v>
      </c>
      <c r="G13" s="39">
        <v>147.68</v>
      </c>
      <c r="H13" s="39">
        <v>145.66</v>
      </c>
      <c r="I13" s="39">
        <v>180.07</v>
      </c>
      <c r="J13" s="39">
        <v>219.86</v>
      </c>
      <c r="K13" s="39">
        <v>269.8</v>
      </c>
      <c r="L13" s="39">
        <v>341.4</v>
      </c>
      <c r="M13" s="39">
        <v>459.6</v>
      </c>
      <c r="N13" s="39">
        <v>56.32</v>
      </c>
      <c r="O13" s="39">
        <v>82.79</v>
      </c>
      <c r="P13" s="39">
        <v>110.79</v>
      </c>
      <c r="Q13" s="39">
        <v>110.84</v>
      </c>
      <c r="R13" s="39">
        <v>110.56</v>
      </c>
      <c r="S13" s="39">
        <v>109.95</v>
      </c>
      <c r="T13" s="39">
        <v>140.63</v>
      </c>
      <c r="U13" s="39">
        <v>0</v>
      </c>
      <c r="V13" s="39">
        <v>0</v>
      </c>
      <c r="W13" s="40">
        <v>0</v>
      </c>
    </row>
    <row r="14" spans="1:23" ht="20.100000000000001" customHeight="1" x14ac:dyDescent="0.2">
      <c r="A14" s="37" t="s">
        <v>25</v>
      </c>
      <c r="B14" s="38">
        <v>15.44</v>
      </c>
      <c r="C14" s="39">
        <v>14.43</v>
      </c>
      <c r="D14" s="39">
        <v>13.99</v>
      </c>
      <c r="E14" s="39">
        <v>13.76</v>
      </c>
      <c r="F14" s="39">
        <v>13.72</v>
      </c>
      <c r="G14" s="39">
        <v>13.62</v>
      </c>
      <c r="H14" s="39">
        <v>13.6</v>
      </c>
      <c r="I14" s="39">
        <v>13.53</v>
      </c>
      <c r="J14" s="39">
        <v>13.46</v>
      </c>
      <c r="K14" s="39">
        <v>13.41</v>
      </c>
      <c r="L14" s="39">
        <v>13.38</v>
      </c>
      <c r="M14" s="39">
        <v>13.34</v>
      </c>
      <c r="N14" s="39">
        <v>13.98</v>
      </c>
      <c r="O14" s="39">
        <v>13.59</v>
      </c>
      <c r="P14" s="39">
        <v>13.46</v>
      </c>
      <c r="Q14" s="39">
        <v>13.43</v>
      </c>
      <c r="R14" s="39">
        <v>13.41</v>
      </c>
      <c r="S14" s="39">
        <v>13.38</v>
      </c>
      <c r="T14" s="39">
        <v>13.38</v>
      </c>
      <c r="U14" s="39">
        <v>0</v>
      </c>
      <c r="V14" s="39">
        <v>0</v>
      </c>
      <c r="W14" s="40">
        <v>0</v>
      </c>
    </row>
    <row r="15" spans="1:23" ht="20.100000000000001" customHeight="1" thickBot="1" x14ac:dyDescent="0.25">
      <c r="A15" s="41" t="s">
        <v>26</v>
      </c>
      <c r="B15" s="42">
        <v>13.9</v>
      </c>
      <c r="C15" s="43">
        <v>13.2</v>
      </c>
      <c r="D15" s="43">
        <v>12.87</v>
      </c>
      <c r="E15" s="43">
        <v>12.7</v>
      </c>
      <c r="F15" s="43">
        <v>12.66</v>
      </c>
      <c r="G15" s="43">
        <v>12.6</v>
      </c>
      <c r="H15" s="43">
        <v>12.57</v>
      </c>
      <c r="I15" s="43">
        <v>12.53</v>
      </c>
      <c r="J15" s="43">
        <v>12.48</v>
      </c>
      <c r="K15" s="43">
        <v>12.44</v>
      </c>
      <c r="L15" s="43">
        <v>12.41</v>
      </c>
      <c r="M15" s="43">
        <v>12.39</v>
      </c>
      <c r="N15" s="43">
        <v>13.1</v>
      </c>
      <c r="O15" s="43">
        <v>12.71</v>
      </c>
      <c r="P15" s="43">
        <v>12.58</v>
      </c>
      <c r="Q15" s="43">
        <v>12.55</v>
      </c>
      <c r="R15" s="43">
        <v>12.53</v>
      </c>
      <c r="S15" s="43">
        <v>12.5</v>
      </c>
      <c r="T15" s="43">
        <v>12.5</v>
      </c>
      <c r="U15" s="43">
        <v>0</v>
      </c>
      <c r="V15" s="43">
        <v>0</v>
      </c>
      <c r="W15" s="44">
        <v>0</v>
      </c>
    </row>
    <row r="16" spans="1:23" ht="20.100000000000001" customHeight="1" thickTop="1" x14ac:dyDescent="0.2"/>
    <row r="17" spans="1:1" ht="20.100000000000001" customHeight="1" x14ac:dyDescent="0.2">
      <c r="A17" s="45"/>
    </row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6ED"/>
  </sheetPr>
  <dimension ref="A1:M26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20.100000000000001" customHeight="1" x14ac:dyDescent="0.2"/>
  <cols>
    <col min="1" max="1" width="35.5703125" style="6" customWidth="1"/>
    <col min="2" max="13" width="15.5703125" style="6" customWidth="1"/>
    <col min="14" max="259" width="8.7109375" style="6"/>
    <col min="260" max="260" width="11.85546875" style="6" customWidth="1"/>
    <col min="261" max="261" width="15" style="6" customWidth="1"/>
    <col min="262" max="262" width="12.85546875" style="6" customWidth="1"/>
    <col min="263" max="263" width="13.5703125" style="6" customWidth="1"/>
    <col min="264" max="264" width="14.140625" style="6" customWidth="1"/>
    <col min="265" max="265" width="12.5703125" style="6" customWidth="1"/>
    <col min="266" max="266" width="13.28515625" style="6" customWidth="1"/>
    <col min="267" max="515" width="8.7109375" style="6"/>
    <col min="516" max="516" width="11.85546875" style="6" customWidth="1"/>
    <col min="517" max="517" width="15" style="6" customWidth="1"/>
    <col min="518" max="518" width="12.85546875" style="6" customWidth="1"/>
    <col min="519" max="519" width="13.5703125" style="6" customWidth="1"/>
    <col min="520" max="520" width="14.140625" style="6" customWidth="1"/>
    <col min="521" max="521" width="12.5703125" style="6" customWidth="1"/>
    <col min="522" max="522" width="13.28515625" style="6" customWidth="1"/>
    <col min="523" max="771" width="8.7109375" style="6"/>
    <col min="772" max="772" width="11.85546875" style="6" customWidth="1"/>
    <col min="773" max="773" width="15" style="6" customWidth="1"/>
    <col min="774" max="774" width="12.85546875" style="6" customWidth="1"/>
    <col min="775" max="775" width="13.5703125" style="6" customWidth="1"/>
    <col min="776" max="776" width="14.140625" style="6" customWidth="1"/>
    <col min="777" max="777" width="12.5703125" style="6" customWidth="1"/>
    <col min="778" max="778" width="13.28515625" style="6" customWidth="1"/>
    <col min="779" max="1027" width="8.7109375" style="6"/>
    <col min="1028" max="1028" width="11.85546875" style="6" customWidth="1"/>
    <col min="1029" max="1029" width="15" style="6" customWidth="1"/>
    <col min="1030" max="1030" width="12.85546875" style="6" customWidth="1"/>
    <col min="1031" max="1031" width="13.5703125" style="6" customWidth="1"/>
    <col min="1032" max="1032" width="14.140625" style="6" customWidth="1"/>
    <col min="1033" max="1033" width="12.5703125" style="6" customWidth="1"/>
    <col min="1034" max="1034" width="13.28515625" style="6" customWidth="1"/>
    <col min="1035" max="1283" width="8.7109375" style="6"/>
    <col min="1284" max="1284" width="11.85546875" style="6" customWidth="1"/>
    <col min="1285" max="1285" width="15" style="6" customWidth="1"/>
    <col min="1286" max="1286" width="12.85546875" style="6" customWidth="1"/>
    <col min="1287" max="1287" width="13.5703125" style="6" customWidth="1"/>
    <col min="1288" max="1288" width="14.140625" style="6" customWidth="1"/>
    <col min="1289" max="1289" width="12.5703125" style="6" customWidth="1"/>
    <col min="1290" max="1290" width="13.28515625" style="6" customWidth="1"/>
    <col min="1291" max="1539" width="8.7109375" style="6"/>
    <col min="1540" max="1540" width="11.85546875" style="6" customWidth="1"/>
    <col min="1541" max="1541" width="15" style="6" customWidth="1"/>
    <col min="1542" max="1542" width="12.85546875" style="6" customWidth="1"/>
    <col min="1543" max="1543" width="13.5703125" style="6" customWidth="1"/>
    <col min="1544" max="1544" width="14.140625" style="6" customWidth="1"/>
    <col min="1545" max="1545" width="12.5703125" style="6" customWidth="1"/>
    <col min="1546" max="1546" width="13.28515625" style="6" customWidth="1"/>
    <col min="1547" max="1795" width="8.7109375" style="6"/>
    <col min="1796" max="1796" width="11.85546875" style="6" customWidth="1"/>
    <col min="1797" max="1797" width="15" style="6" customWidth="1"/>
    <col min="1798" max="1798" width="12.85546875" style="6" customWidth="1"/>
    <col min="1799" max="1799" width="13.5703125" style="6" customWidth="1"/>
    <col min="1800" max="1800" width="14.140625" style="6" customWidth="1"/>
    <col min="1801" max="1801" width="12.5703125" style="6" customWidth="1"/>
    <col min="1802" max="1802" width="13.28515625" style="6" customWidth="1"/>
    <col min="1803" max="2051" width="8.7109375" style="6"/>
    <col min="2052" max="2052" width="11.85546875" style="6" customWidth="1"/>
    <col min="2053" max="2053" width="15" style="6" customWidth="1"/>
    <col min="2054" max="2054" width="12.85546875" style="6" customWidth="1"/>
    <col min="2055" max="2055" width="13.5703125" style="6" customWidth="1"/>
    <col min="2056" max="2056" width="14.140625" style="6" customWidth="1"/>
    <col min="2057" max="2057" width="12.5703125" style="6" customWidth="1"/>
    <col min="2058" max="2058" width="13.28515625" style="6" customWidth="1"/>
    <col min="2059" max="2307" width="8.7109375" style="6"/>
    <col min="2308" max="2308" width="11.85546875" style="6" customWidth="1"/>
    <col min="2309" max="2309" width="15" style="6" customWidth="1"/>
    <col min="2310" max="2310" width="12.85546875" style="6" customWidth="1"/>
    <col min="2311" max="2311" width="13.5703125" style="6" customWidth="1"/>
    <col min="2312" max="2312" width="14.140625" style="6" customWidth="1"/>
    <col min="2313" max="2313" width="12.5703125" style="6" customWidth="1"/>
    <col min="2314" max="2314" width="13.28515625" style="6" customWidth="1"/>
    <col min="2315" max="2563" width="8.7109375" style="6"/>
    <col min="2564" max="2564" width="11.85546875" style="6" customWidth="1"/>
    <col min="2565" max="2565" width="15" style="6" customWidth="1"/>
    <col min="2566" max="2566" width="12.85546875" style="6" customWidth="1"/>
    <col min="2567" max="2567" width="13.5703125" style="6" customWidth="1"/>
    <col min="2568" max="2568" width="14.140625" style="6" customWidth="1"/>
    <col min="2569" max="2569" width="12.5703125" style="6" customWidth="1"/>
    <col min="2570" max="2570" width="13.28515625" style="6" customWidth="1"/>
    <col min="2571" max="2819" width="8.7109375" style="6"/>
    <col min="2820" max="2820" width="11.85546875" style="6" customWidth="1"/>
    <col min="2821" max="2821" width="15" style="6" customWidth="1"/>
    <col min="2822" max="2822" width="12.85546875" style="6" customWidth="1"/>
    <col min="2823" max="2823" width="13.5703125" style="6" customWidth="1"/>
    <col min="2824" max="2824" width="14.140625" style="6" customWidth="1"/>
    <col min="2825" max="2825" width="12.5703125" style="6" customWidth="1"/>
    <col min="2826" max="2826" width="13.28515625" style="6" customWidth="1"/>
    <col min="2827" max="3075" width="8.7109375" style="6"/>
    <col min="3076" max="3076" width="11.85546875" style="6" customWidth="1"/>
    <col min="3077" max="3077" width="15" style="6" customWidth="1"/>
    <col min="3078" max="3078" width="12.85546875" style="6" customWidth="1"/>
    <col min="3079" max="3079" width="13.5703125" style="6" customWidth="1"/>
    <col min="3080" max="3080" width="14.140625" style="6" customWidth="1"/>
    <col min="3081" max="3081" width="12.5703125" style="6" customWidth="1"/>
    <col min="3082" max="3082" width="13.28515625" style="6" customWidth="1"/>
    <col min="3083" max="3331" width="8.7109375" style="6"/>
    <col min="3332" max="3332" width="11.85546875" style="6" customWidth="1"/>
    <col min="3333" max="3333" width="15" style="6" customWidth="1"/>
    <col min="3334" max="3334" width="12.85546875" style="6" customWidth="1"/>
    <col min="3335" max="3335" width="13.5703125" style="6" customWidth="1"/>
    <col min="3336" max="3336" width="14.140625" style="6" customWidth="1"/>
    <col min="3337" max="3337" width="12.5703125" style="6" customWidth="1"/>
    <col min="3338" max="3338" width="13.28515625" style="6" customWidth="1"/>
    <col min="3339" max="3587" width="8.7109375" style="6"/>
    <col min="3588" max="3588" width="11.85546875" style="6" customWidth="1"/>
    <col min="3589" max="3589" width="15" style="6" customWidth="1"/>
    <col min="3590" max="3590" width="12.85546875" style="6" customWidth="1"/>
    <col min="3591" max="3591" width="13.5703125" style="6" customWidth="1"/>
    <col min="3592" max="3592" width="14.140625" style="6" customWidth="1"/>
    <col min="3593" max="3593" width="12.5703125" style="6" customWidth="1"/>
    <col min="3594" max="3594" width="13.28515625" style="6" customWidth="1"/>
    <col min="3595" max="3843" width="8.7109375" style="6"/>
    <col min="3844" max="3844" width="11.85546875" style="6" customWidth="1"/>
    <col min="3845" max="3845" width="15" style="6" customWidth="1"/>
    <col min="3846" max="3846" width="12.85546875" style="6" customWidth="1"/>
    <col min="3847" max="3847" width="13.5703125" style="6" customWidth="1"/>
    <col min="3848" max="3848" width="14.140625" style="6" customWidth="1"/>
    <col min="3849" max="3849" width="12.5703125" style="6" customWidth="1"/>
    <col min="3850" max="3850" width="13.28515625" style="6" customWidth="1"/>
    <col min="3851" max="4099" width="8.7109375" style="6"/>
    <col min="4100" max="4100" width="11.85546875" style="6" customWidth="1"/>
    <col min="4101" max="4101" width="15" style="6" customWidth="1"/>
    <col min="4102" max="4102" width="12.85546875" style="6" customWidth="1"/>
    <col min="4103" max="4103" width="13.5703125" style="6" customWidth="1"/>
    <col min="4104" max="4104" width="14.140625" style="6" customWidth="1"/>
    <col min="4105" max="4105" width="12.5703125" style="6" customWidth="1"/>
    <col min="4106" max="4106" width="13.28515625" style="6" customWidth="1"/>
    <col min="4107" max="4355" width="8.7109375" style="6"/>
    <col min="4356" max="4356" width="11.85546875" style="6" customWidth="1"/>
    <col min="4357" max="4357" width="15" style="6" customWidth="1"/>
    <col min="4358" max="4358" width="12.85546875" style="6" customWidth="1"/>
    <col min="4359" max="4359" width="13.5703125" style="6" customWidth="1"/>
    <col min="4360" max="4360" width="14.140625" style="6" customWidth="1"/>
    <col min="4361" max="4361" width="12.5703125" style="6" customWidth="1"/>
    <col min="4362" max="4362" width="13.28515625" style="6" customWidth="1"/>
    <col min="4363" max="4611" width="8.7109375" style="6"/>
    <col min="4612" max="4612" width="11.85546875" style="6" customWidth="1"/>
    <col min="4613" max="4613" width="15" style="6" customWidth="1"/>
    <col min="4614" max="4614" width="12.85546875" style="6" customWidth="1"/>
    <col min="4615" max="4615" width="13.5703125" style="6" customWidth="1"/>
    <col min="4616" max="4616" width="14.140625" style="6" customWidth="1"/>
    <col min="4617" max="4617" width="12.5703125" style="6" customWidth="1"/>
    <col min="4618" max="4618" width="13.28515625" style="6" customWidth="1"/>
    <col min="4619" max="4867" width="8.7109375" style="6"/>
    <col min="4868" max="4868" width="11.85546875" style="6" customWidth="1"/>
    <col min="4869" max="4869" width="15" style="6" customWidth="1"/>
    <col min="4870" max="4870" width="12.85546875" style="6" customWidth="1"/>
    <col min="4871" max="4871" width="13.5703125" style="6" customWidth="1"/>
    <col min="4872" max="4872" width="14.140625" style="6" customWidth="1"/>
    <col min="4873" max="4873" width="12.5703125" style="6" customWidth="1"/>
    <col min="4874" max="4874" width="13.28515625" style="6" customWidth="1"/>
    <col min="4875" max="5123" width="8.7109375" style="6"/>
    <col min="5124" max="5124" width="11.85546875" style="6" customWidth="1"/>
    <col min="5125" max="5125" width="15" style="6" customWidth="1"/>
    <col min="5126" max="5126" width="12.85546875" style="6" customWidth="1"/>
    <col min="5127" max="5127" width="13.5703125" style="6" customWidth="1"/>
    <col min="5128" max="5128" width="14.140625" style="6" customWidth="1"/>
    <col min="5129" max="5129" width="12.5703125" style="6" customWidth="1"/>
    <col min="5130" max="5130" width="13.28515625" style="6" customWidth="1"/>
    <col min="5131" max="5379" width="8.7109375" style="6"/>
    <col min="5380" max="5380" width="11.85546875" style="6" customWidth="1"/>
    <col min="5381" max="5381" width="15" style="6" customWidth="1"/>
    <col min="5382" max="5382" width="12.85546875" style="6" customWidth="1"/>
    <col min="5383" max="5383" width="13.5703125" style="6" customWidth="1"/>
    <col min="5384" max="5384" width="14.140625" style="6" customWidth="1"/>
    <col min="5385" max="5385" width="12.5703125" style="6" customWidth="1"/>
    <col min="5386" max="5386" width="13.28515625" style="6" customWidth="1"/>
    <col min="5387" max="5635" width="8.7109375" style="6"/>
    <col min="5636" max="5636" width="11.85546875" style="6" customWidth="1"/>
    <col min="5637" max="5637" width="15" style="6" customWidth="1"/>
    <col min="5638" max="5638" width="12.85546875" style="6" customWidth="1"/>
    <col min="5639" max="5639" width="13.5703125" style="6" customWidth="1"/>
    <col min="5640" max="5640" width="14.140625" style="6" customWidth="1"/>
    <col min="5641" max="5641" width="12.5703125" style="6" customWidth="1"/>
    <col min="5642" max="5642" width="13.28515625" style="6" customWidth="1"/>
    <col min="5643" max="5891" width="8.7109375" style="6"/>
    <col min="5892" max="5892" width="11.85546875" style="6" customWidth="1"/>
    <col min="5893" max="5893" width="15" style="6" customWidth="1"/>
    <col min="5894" max="5894" width="12.85546875" style="6" customWidth="1"/>
    <col min="5895" max="5895" width="13.5703125" style="6" customWidth="1"/>
    <col min="5896" max="5896" width="14.140625" style="6" customWidth="1"/>
    <col min="5897" max="5897" width="12.5703125" style="6" customWidth="1"/>
    <col min="5898" max="5898" width="13.28515625" style="6" customWidth="1"/>
    <col min="5899" max="6147" width="8.7109375" style="6"/>
    <col min="6148" max="6148" width="11.85546875" style="6" customWidth="1"/>
    <col min="6149" max="6149" width="15" style="6" customWidth="1"/>
    <col min="6150" max="6150" width="12.85546875" style="6" customWidth="1"/>
    <col min="6151" max="6151" width="13.5703125" style="6" customWidth="1"/>
    <col min="6152" max="6152" width="14.140625" style="6" customWidth="1"/>
    <col min="6153" max="6153" width="12.5703125" style="6" customWidth="1"/>
    <col min="6154" max="6154" width="13.28515625" style="6" customWidth="1"/>
    <col min="6155" max="6403" width="8.7109375" style="6"/>
    <col min="6404" max="6404" width="11.85546875" style="6" customWidth="1"/>
    <col min="6405" max="6405" width="15" style="6" customWidth="1"/>
    <col min="6406" max="6406" width="12.85546875" style="6" customWidth="1"/>
    <col min="6407" max="6407" width="13.5703125" style="6" customWidth="1"/>
    <col min="6408" max="6408" width="14.140625" style="6" customWidth="1"/>
    <col min="6409" max="6409" width="12.5703125" style="6" customWidth="1"/>
    <col min="6410" max="6410" width="13.28515625" style="6" customWidth="1"/>
    <col min="6411" max="6659" width="8.7109375" style="6"/>
    <col min="6660" max="6660" width="11.85546875" style="6" customWidth="1"/>
    <col min="6661" max="6661" width="15" style="6" customWidth="1"/>
    <col min="6662" max="6662" width="12.85546875" style="6" customWidth="1"/>
    <col min="6663" max="6663" width="13.5703125" style="6" customWidth="1"/>
    <col min="6664" max="6664" width="14.140625" style="6" customWidth="1"/>
    <col min="6665" max="6665" width="12.5703125" style="6" customWidth="1"/>
    <col min="6666" max="6666" width="13.28515625" style="6" customWidth="1"/>
    <col min="6667" max="6915" width="8.7109375" style="6"/>
    <col min="6916" max="6916" width="11.85546875" style="6" customWidth="1"/>
    <col min="6917" max="6917" width="15" style="6" customWidth="1"/>
    <col min="6918" max="6918" width="12.85546875" style="6" customWidth="1"/>
    <col min="6919" max="6919" width="13.5703125" style="6" customWidth="1"/>
    <col min="6920" max="6920" width="14.140625" style="6" customWidth="1"/>
    <col min="6921" max="6921" width="12.5703125" style="6" customWidth="1"/>
    <col min="6922" max="6922" width="13.28515625" style="6" customWidth="1"/>
    <col min="6923" max="7171" width="8.7109375" style="6"/>
    <col min="7172" max="7172" width="11.85546875" style="6" customWidth="1"/>
    <col min="7173" max="7173" width="15" style="6" customWidth="1"/>
    <col min="7174" max="7174" width="12.85546875" style="6" customWidth="1"/>
    <col min="7175" max="7175" width="13.5703125" style="6" customWidth="1"/>
    <col min="7176" max="7176" width="14.140625" style="6" customWidth="1"/>
    <col min="7177" max="7177" width="12.5703125" style="6" customWidth="1"/>
    <col min="7178" max="7178" width="13.28515625" style="6" customWidth="1"/>
    <col min="7179" max="7427" width="8.7109375" style="6"/>
    <col min="7428" max="7428" width="11.85546875" style="6" customWidth="1"/>
    <col min="7429" max="7429" width="15" style="6" customWidth="1"/>
    <col min="7430" max="7430" width="12.85546875" style="6" customWidth="1"/>
    <col min="7431" max="7431" width="13.5703125" style="6" customWidth="1"/>
    <col min="7432" max="7432" width="14.140625" style="6" customWidth="1"/>
    <col min="7433" max="7433" width="12.5703125" style="6" customWidth="1"/>
    <col min="7434" max="7434" width="13.28515625" style="6" customWidth="1"/>
    <col min="7435" max="7683" width="8.7109375" style="6"/>
    <col min="7684" max="7684" width="11.85546875" style="6" customWidth="1"/>
    <col min="7685" max="7685" width="15" style="6" customWidth="1"/>
    <col min="7686" max="7686" width="12.85546875" style="6" customWidth="1"/>
    <col min="7687" max="7687" width="13.5703125" style="6" customWidth="1"/>
    <col min="7688" max="7688" width="14.140625" style="6" customWidth="1"/>
    <col min="7689" max="7689" width="12.5703125" style="6" customWidth="1"/>
    <col min="7690" max="7690" width="13.28515625" style="6" customWidth="1"/>
    <col min="7691" max="7939" width="8.7109375" style="6"/>
    <col min="7940" max="7940" width="11.85546875" style="6" customWidth="1"/>
    <col min="7941" max="7941" width="15" style="6" customWidth="1"/>
    <col min="7942" max="7942" width="12.85546875" style="6" customWidth="1"/>
    <col min="7943" max="7943" width="13.5703125" style="6" customWidth="1"/>
    <col min="7944" max="7944" width="14.140625" style="6" customWidth="1"/>
    <col min="7945" max="7945" width="12.5703125" style="6" customWidth="1"/>
    <col min="7946" max="7946" width="13.28515625" style="6" customWidth="1"/>
    <col min="7947" max="8195" width="8.7109375" style="6"/>
    <col min="8196" max="8196" width="11.85546875" style="6" customWidth="1"/>
    <col min="8197" max="8197" width="15" style="6" customWidth="1"/>
    <col min="8198" max="8198" width="12.85546875" style="6" customWidth="1"/>
    <col min="8199" max="8199" width="13.5703125" style="6" customWidth="1"/>
    <col min="8200" max="8200" width="14.140625" style="6" customWidth="1"/>
    <col min="8201" max="8201" width="12.5703125" style="6" customWidth="1"/>
    <col min="8202" max="8202" width="13.28515625" style="6" customWidth="1"/>
    <col min="8203" max="8451" width="8.7109375" style="6"/>
    <col min="8452" max="8452" width="11.85546875" style="6" customWidth="1"/>
    <col min="8453" max="8453" width="15" style="6" customWidth="1"/>
    <col min="8454" max="8454" width="12.85546875" style="6" customWidth="1"/>
    <col min="8455" max="8455" width="13.5703125" style="6" customWidth="1"/>
    <col min="8456" max="8456" width="14.140625" style="6" customWidth="1"/>
    <col min="8457" max="8457" width="12.5703125" style="6" customWidth="1"/>
    <col min="8458" max="8458" width="13.28515625" style="6" customWidth="1"/>
    <col min="8459" max="8707" width="8.7109375" style="6"/>
    <col min="8708" max="8708" width="11.85546875" style="6" customWidth="1"/>
    <col min="8709" max="8709" width="15" style="6" customWidth="1"/>
    <col min="8710" max="8710" width="12.85546875" style="6" customWidth="1"/>
    <col min="8711" max="8711" width="13.5703125" style="6" customWidth="1"/>
    <col min="8712" max="8712" width="14.140625" style="6" customWidth="1"/>
    <col min="8713" max="8713" width="12.5703125" style="6" customWidth="1"/>
    <col min="8714" max="8714" width="13.28515625" style="6" customWidth="1"/>
    <col min="8715" max="8963" width="8.7109375" style="6"/>
    <col min="8964" max="8964" width="11.85546875" style="6" customWidth="1"/>
    <col min="8965" max="8965" width="15" style="6" customWidth="1"/>
    <col min="8966" max="8966" width="12.85546875" style="6" customWidth="1"/>
    <col min="8967" max="8967" width="13.5703125" style="6" customWidth="1"/>
    <col min="8968" max="8968" width="14.140625" style="6" customWidth="1"/>
    <col min="8969" max="8969" width="12.5703125" style="6" customWidth="1"/>
    <col min="8970" max="8970" width="13.28515625" style="6" customWidth="1"/>
    <col min="8971" max="9219" width="8.7109375" style="6"/>
    <col min="9220" max="9220" width="11.85546875" style="6" customWidth="1"/>
    <col min="9221" max="9221" width="15" style="6" customWidth="1"/>
    <col min="9222" max="9222" width="12.85546875" style="6" customWidth="1"/>
    <col min="9223" max="9223" width="13.5703125" style="6" customWidth="1"/>
    <col min="9224" max="9224" width="14.140625" style="6" customWidth="1"/>
    <col min="9225" max="9225" width="12.5703125" style="6" customWidth="1"/>
    <col min="9226" max="9226" width="13.28515625" style="6" customWidth="1"/>
    <col min="9227" max="9475" width="8.7109375" style="6"/>
    <col min="9476" max="9476" width="11.85546875" style="6" customWidth="1"/>
    <col min="9477" max="9477" width="15" style="6" customWidth="1"/>
    <col min="9478" max="9478" width="12.85546875" style="6" customWidth="1"/>
    <col min="9479" max="9479" width="13.5703125" style="6" customWidth="1"/>
    <col min="9480" max="9480" width="14.140625" style="6" customWidth="1"/>
    <col min="9481" max="9481" width="12.5703125" style="6" customWidth="1"/>
    <col min="9482" max="9482" width="13.28515625" style="6" customWidth="1"/>
    <col min="9483" max="9731" width="8.7109375" style="6"/>
    <col min="9732" max="9732" width="11.85546875" style="6" customWidth="1"/>
    <col min="9733" max="9733" width="15" style="6" customWidth="1"/>
    <col min="9734" max="9734" width="12.85546875" style="6" customWidth="1"/>
    <col min="9735" max="9735" width="13.5703125" style="6" customWidth="1"/>
    <col min="9736" max="9736" width="14.140625" style="6" customWidth="1"/>
    <col min="9737" max="9737" width="12.5703125" style="6" customWidth="1"/>
    <col min="9738" max="9738" width="13.28515625" style="6" customWidth="1"/>
    <col min="9739" max="9987" width="8.7109375" style="6"/>
    <col min="9988" max="9988" width="11.85546875" style="6" customWidth="1"/>
    <col min="9989" max="9989" width="15" style="6" customWidth="1"/>
    <col min="9990" max="9990" width="12.85546875" style="6" customWidth="1"/>
    <col min="9991" max="9991" width="13.5703125" style="6" customWidth="1"/>
    <col min="9992" max="9992" width="14.140625" style="6" customWidth="1"/>
    <col min="9993" max="9993" width="12.5703125" style="6" customWidth="1"/>
    <col min="9994" max="9994" width="13.28515625" style="6" customWidth="1"/>
    <col min="9995" max="10243" width="8.7109375" style="6"/>
    <col min="10244" max="10244" width="11.85546875" style="6" customWidth="1"/>
    <col min="10245" max="10245" width="15" style="6" customWidth="1"/>
    <col min="10246" max="10246" width="12.85546875" style="6" customWidth="1"/>
    <col min="10247" max="10247" width="13.5703125" style="6" customWidth="1"/>
    <col min="10248" max="10248" width="14.140625" style="6" customWidth="1"/>
    <col min="10249" max="10249" width="12.5703125" style="6" customWidth="1"/>
    <col min="10250" max="10250" width="13.28515625" style="6" customWidth="1"/>
    <col min="10251" max="10499" width="8.7109375" style="6"/>
    <col min="10500" max="10500" width="11.85546875" style="6" customWidth="1"/>
    <col min="10501" max="10501" width="15" style="6" customWidth="1"/>
    <col min="10502" max="10502" width="12.85546875" style="6" customWidth="1"/>
    <col min="10503" max="10503" width="13.5703125" style="6" customWidth="1"/>
    <col min="10504" max="10504" width="14.140625" style="6" customWidth="1"/>
    <col min="10505" max="10505" width="12.5703125" style="6" customWidth="1"/>
    <col min="10506" max="10506" width="13.28515625" style="6" customWidth="1"/>
    <col min="10507" max="10755" width="8.7109375" style="6"/>
    <col min="10756" max="10756" width="11.85546875" style="6" customWidth="1"/>
    <col min="10757" max="10757" width="15" style="6" customWidth="1"/>
    <col min="10758" max="10758" width="12.85546875" style="6" customWidth="1"/>
    <col min="10759" max="10759" width="13.5703125" style="6" customWidth="1"/>
    <col min="10760" max="10760" width="14.140625" style="6" customWidth="1"/>
    <col min="10761" max="10761" width="12.5703125" style="6" customWidth="1"/>
    <col min="10762" max="10762" width="13.28515625" style="6" customWidth="1"/>
    <col min="10763" max="11011" width="8.7109375" style="6"/>
    <col min="11012" max="11012" width="11.85546875" style="6" customWidth="1"/>
    <col min="11013" max="11013" width="15" style="6" customWidth="1"/>
    <col min="11014" max="11014" width="12.85546875" style="6" customWidth="1"/>
    <col min="11015" max="11015" width="13.5703125" style="6" customWidth="1"/>
    <col min="11016" max="11016" width="14.140625" style="6" customWidth="1"/>
    <col min="11017" max="11017" width="12.5703125" style="6" customWidth="1"/>
    <col min="11018" max="11018" width="13.28515625" style="6" customWidth="1"/>
    <col min="11019" max="11267" width="8.7109375" style="6"/>
    <col min="11268" max="11268" width="11.85546875" style="6" customWidth="1"/>
    <col min="11269" max="11269" width="15" style="6" customWidth="1"/>
    <col min="11270" max="11270" width="12.85546875" style="6" customWidth="1"/>
    <col min="11271" max="11271" width="13.5703125" style="6" customWidth="1"/>
    <col min="11272" max="11272" width="14.140625" style="6" customWidth="1"/>
    <col min="11273" max="11273" width="12.5703125" style="6" customWidth="1"/>
    <col min="11274" max="11274" width="13.28515625" style="6" customWidth="1"/>
    <col min="11275" max="11523" width="8.7109375" style="6"/>
    <col min="11524" max="11524" width="11.85546875" style="6" customWidth="1"/>
    <col min="11525" max="11525" width="15" style="6" customWidth="1"/>
    <col min="11526" max="11526" width="12.85546875" style="6" customWidth="1"/>
    <col min="11527" max="11527" width="13.5703125" style="6" customWidth="1"/>
    <col min="11528" max="11528" width="14.140625" style="6" customWidth="1"/>
    <col min="11529" max="11529" width="12.5703125" style="6" customWidth="1"/>
    <col min="11530" max="11530" width="13.28515625" style="6" customWidth="1"/>
    <col min="11531" max="11779" width="8.7109375" style="6"/>
    <col min="11780" max="11780" width="11.85546875" style="6" customWidth="1"/>
    <col min="11781" max="11781" width="15" style="6" customWidth="1"/>
    <col min="11782" max="11782" width="12.85546875" style="6" customWidth="1"/>
    <col min="11783" max="11783" width="13.5703125" style="6" customWidth="1"/>
    <col min="11784" max="11784" width="14.140625" style="6" customWidth="1"/>
    <col min="11785" max="11785" width="12.5703125" style="6" customWidth="1"/>
    <col min="11786" max="11786" width="13.28515625" style="6" customWidth="1"/>
    <col min="11787" max="12035" width="8.7109375" style="6"/>
    <col min="12036" max="12036" width="11.85546875" style="6" customWidth="1"/>
    <col min="12037" max="12037" width="15" style="6" customWidth="1"/>
    <col min="12038" max="12038" width="12.85546875" style="6" customWidth="1"/>
    <col min="12039" max="12039" width="13.5703125" style="6" customWidth="1"/>
    <col min="12040" max="12040" width="14.140625" style="6" customWidth="1"/>
    <col min="12041" max="12041" width="12.5703125" style="6" customWidth="1"/>
    <col min="12042" max="12042" width="13.28515625" style="6" customWidth="1"/>
    <col min="12043" max="12291" width="8.7109375" style="6"/>
    <col min="12292" max="12292" width="11.85546875" style="6" customWidth="1"/>
    <col min="12293" max="12293" width="15" style="6" customWidth="1"/>
    <col min="12294" max="12294" width="12.85546875" style="6" customWidth="1"/>
    <col min="12295" max="12295" width="13.5703125" style="6" customWidth="1"/>
    <col min="12296" max="12296" width="14.140625" style="6" customWidth="1"/>
    <col min="12297" max="12297" width="12.5703125" style="6" customWidth="1"/>
    <col min="12298" max="12298" width="13.28515625" style="6" customWidth="1"/>
    <col min="12299" max="12547" width="8.7109375" style="6"/>
    <col min="12548" max="12548" width="11.85546875" style="6" customWidth="1"/>
    <col min="12549" max="12549" width="15" style="6" customWidth="1"/>
    <col min="12550" max="12550" width="12.85546875" style="6" customWidth="1"/>
    <col min="12551" max="12551" width="13.5703125" style="6" customWidth="1"/>
    <col min="12552" max="12552" width="14.140625" style="6" customWidth="1"/>
    <col min="12553" max="12553" width="12.5703125" style="6" customWidth="1"/>
    <col min="12554" max="12554" width="13.28515625" style="6" customWidth="1"/>
    <col min="12555" max="12803" width="8.7109375" style="6"/>
    <col min="12804" max="12804" width="11.85546875" style="6" customWidth="1"/>
    <col min="12805" max="12805" width="15" style="6" customWidth="1"/>
    <col min="12806" max="12806" width="12.85546875" style="6" customWidth="1"/>
    <col min="12807" max="12807" width="13.5703125" style="6" customWidth="1"/>
    <col min="12808" max="12808" width="14.140625" style="6" customWidth="1"/>
    <col min="12809" max="12809" width="12.5703125" style="6" customWidth="1"/>
    <col min="12810" max="12810" width="13.28515625" style="6" customWidth="1"/>
    <col min="12811" max="13059" width="8.7109375" style="6"/>
    <col min="13060" max="13060" width="11.85546875" style="6" customWidth="1"/>
    <col min="13061" max="13061" width="15" style="6" customWidth="1"/>
    <col min="13062" max="13062" width="12.85546875" style="6" customWidth="1"/>
    <col min="13063" max="13063" width="13.5703125" style="6" customWidth="1"/>
    <col min="13064" max="13064" width="14.140625" style="6" customWidth="1"/>
    <col min="13065" max="13065" width="12.5703125" style="6" customWidth="1"/>
    <col min="13066" max="13066" width="13.28515625" style="6" customWidth="1"/>
    <col min="13067" max="13315" width="8.7109375" style="6"/>
    <col min="13316" max="13316" width="11.85546875" style="6" customWidth="1"/>
    <col min="13317" max="13317" width="15" style="6" customWidth="1"/>
    <col min="13318" max="13318" width="12.85546875" style="6" customWidth="1"/>
    <col min="13319" max="13319" width="13.5703125" style="6" customWidth="1"/>
    <col min="13320" max="13320" width="14.140625" style="6" customWidth="1"/>
    <col min="13321" max="13321" width="12.5703125" style="6" customWidth="1"/>
    <col min="13322" max="13322" width="13.28515625" style="6" customWidth="1"/>
    <col min="13323" max="13571" width="8.7109375" style="6"/>
    <col min="13572" max="13572" width="11.85546875" style="6" customWidth="1"/>
    <col min="13573" max="13573" width="15" style="6" customWidth="1"/>
    <col min="13574" max="13574" width="12.85546875" style="6" customWidth="1"/>
    <col min="13575" max="13575" width="13.5703125" style="6" customWidth="1"/>
    <col min="13576" max="13576" width="14.140625" style="6" customWidth="1"/>
    <col min="13577" max="13577" width="12.5703125" style="6" customWidth="1"/>
    <col min="13578" max="13578" width="13.28515625" style="6" customWidth="1"/>
    <col min="13579" max="13827" width="8.7109375" style="6"/>
    <col min="13828" max="13828" width="11.85546875" style="6" customWidth="1"/>
    <col min="13829" max="13829" width="15" style="6" customWidth="1"/>
    <col min="13830" max="13830" width="12.85546875" style="6" customWidth="1"/>
    <col min="13831" max="13831" width="13.5703125" style="6" customWidth="1"/>
    <col min="13832" max="13832" width="14.140625" style="6" customWidth="1"/>
    <col min="13833" max="13833" width="12.5703125" style="6" customWidth="1"/>
    <col min="13834" max="13834" width="13.28515625" style="6" customWidth="1"/>
    <col min="13835" max="14083" width="8.7109375" style="6"/>
    <col min="14084" max="14084" width="11.85546875" style="6" customWidth="1"/>
    <col min="14085" max="14085" width="15" style="6" customWidth="1"/>
    <col min="14086" max="14086" width="12.85546875" style="6" customWidth="1"/>
    <col min="14087" max="14087" width="13.5703125" style="6" customWidth="1"/>
    <col min="14088" max="14088" width="14.140625" style="6" customWidth="1"/>
    <col min="14089" max="14089" width="12.5703125" style="6" customWidth="1"/>
    <col min="14090" max="14090" width="13.28515625" style="6" customWidth="1"/>
    <col min="14091" max="14339" width="8.7109375" style="6"/>
    <col min="14340" max="14340" width="11.85546875" style="6" customWidth="1"/>
    <col min="14341" max="14341" width="15" style="6" customWidth="1"/>
    <col min="14342" max="14342" width="12.85546875" style="6" customWidth="1"/>
    <col min="14343" max="14343" width="13.5703125" style="6" customWidth="1"/>
    <col min="14344" max="14344" width="14.140625" style="6" customWidth="1"/>
    <col min="14345" max="14345" width="12.5703125" style="6" customWidth="1"/>
    <col min="14346" max="14346" width="13.28515625" style="6" customWidth="1"/>
    <col min="14347" max="14595" width="8.7109375" style="6"/>
    <col min="14596" max="14596" width="11.85546875" style="6" customWidth="1"/>
    <col min="14597" max="14597" width="15" style="6" customWidth="1"/>
    <col min="14598" max="14598" width="12.85546875" style="6" customWidth="1"/>
    <col min="14599" max="14599" width="13.5703125" style="6" customWidth="1"/>
    <col min="14600" max="14600" width="14.140625" style="6" customWidth="1"/>
    <col min="14601" max="14601" width="12.5703125" style="6" customWidth="1"/>
    <col min="14602" max="14602" width="13.28515625" style="6" customWidth="1"/>
    <col min="14603" max="14851" width="8.7109375" style="6"/>
    <col min="14852" max="14852" width="11.85546875" style="6" customWidth="1"/>
    <col min="14853" max="14853" width="15" style="6" customWidth="1"/>
    <col min="14854" max="14854" width="12.85546875" style="6" customWidth="1"/>
    <col min="14855" max="14855" width="13.5703125" style="6" customWidth="1"/>
    <col min="14856" max="14856" width="14.140625" style="6" customWidth="1"/>
    <col min="14857" max="14857" width="12.5703125" style="6" customWidth="1"/>
    <col min="14858" max="14858" width="13.28515625" style="6" customWidth="1"/>
    <col min="14859" max="15107" width="8.7109375" style="6"/>
    <col min="15108" max="15108" width="11.85546875" style="6" customWidth="1"/>
    <col min="15109" max="15109" width="15" style="6" customWidth="1"/>
    <col min="15110" max="15110" width="12.85546875" style="6" customWidth="1"/>
    <col min="15111" max="15111" width="13.5703125" style="6" customWidth="1"/>
    <col min="15112" max="15112" width="14.140625" style="6" customWidth="1"/>
    <col min="15113" max="15113" width="12.5703125" style="6" customWidth="1"/>
    <col min="15114" max="15114" width="13.28515625" style="6" customWidth="1"/>
    <col min="15115" max="15363" width="8.7109375" style="6"/>
    <col min="15364" max="15364" width="11.85546875" style="6" customWidth="1"/>
    <col min="15365" max="15365" width="15" style="6" customWidth="1"/>
    <col min="15366" max="15366" width="12.85546875" style="6" customWidth="1"/>
    <col min="15367" max="15367" width="13.5703125" style="6" customWidth="1"/>
    <col min="15368" max="15368" width="14.140625" style="6" customWidth="1"/>
    <col min="15369" max="15369" width="12.5703125" style="6" customWidth="1"/>
    <col min="15370" max="15370" width="13.28515625" style="6" customWidth="1"/>
    <col min="15371" max="15619" width="8.7109375" style="6"/>
    <col min="15620" max="15620" width="11.85546875" style="6" customWidth="1"/>
    <col min="15621" max="15621" width="15" style="6" customWidth="1"/>
    <col min="15622" max="15622" width="12.85546875" style="6" customWidth="1"/>
    <col min="15623" max="15623" width="13.5703125" style="6" customWidth="1"/>
    <col min="15624" max="15624" width="14.140625" style="6" customWidth="1"/>
    <col min="15625" max="15625" width="12.5703125" style="6" customWidth="1"/>
    <col min="15626" max="15626" width="13.28515625" style="6" customWidth="1"/>
    <col min="15627" max="15875" width="8.7109375" style="6"/>
    <col min="15876" max="15876" width="11.85546875" style="6" customWidth="1"/>
    <col min="15877" max="15877" width="15" style="6" customWidth="1"/>
    <col min="15878" max="15878" width="12.85546875" style="6" customWidth="1"/>
    <col min="15879" max="15879" width="13.5703125" style="6" customWidth="1"/>
    <col min="15880" max="15880" width="14.140625" style="6" customWidth="1"/>
    <col min="15881" max="15881" width="12.5703125" style="6" customWidth="1"/>
    <col min="15882" max="15882" width="13.28515625" style="6" customWidth="1"/>
    <col min="15883" max="16131" width="8.7109375" style="6"/>
    <col min="16132" max="16132" width="11.85546875" style="6" customWidth="1"/>
    <col min="16133" max="16133" width="15" style="6" customWidth="1"/>
    <col min="16134" max="16134" width="12.85546875" style="6" customWidth="1"/>
    <col min="16135" max="16135" width="13.5703125" style="6" customWidth="1"/>
    <col min="16136" max="16136" width="14.140625" style="6" customWidth="1"/>
    <col min="16137" max="16137" width="12.5703125" style="6" customWidth="1"/>
    <col min="16138" max="16138" width="13.28515625" style="6" customWidth="1"/>
    <col min="16139" max="16373" width="8.7109375" style="6"/>
    <col min="16374" max="16384" width="8.85546875" style="6" customWidth="1"/>
  </cols>
  <sheetData>
    <row r="1" spans="1:13" ht="60" customHeight="1" x14ac:dyDescent="0.2">
      <c r="B1" s="7" t="s">
        <v>105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0.100000000000001" customHeight="1" thickBot="1" x14ac:dyDescent="0.25"/>
    <row r="3" spans="1:13" s="82" customFormat="1" ht="45" customHeight="1" thickTop="1" thickBot="1" x14ac:dyDescent="0.25">
      <c r="A3" s="78" t="s">
        <v>1</v>
      </c>
      <c r="B3" s="79" t="s">
        <v>15</v>
      </c>
      <c r="C3" s="80" t="s">
        <v>16</v>
      </c>
      <c r="D3" s="80" t="s">
        <v>17</v>
      </c>
      <c r="E3" s="80" t="s">
        <v>18</v>
      </c>
      <c r="F3" s="80" t="s">
        <v>19</v>
      </c>
      <c r="G3" s="80" t="s">
        <v>20</v>
      </c>
      <c r="H3" s="80" t="s">
        <v>21</v>
      </c>
      <c r="I3" s="80" t="s">
        <v>22</v>
      </c>
      <c r="J3" s="80" t="s">
        <v>23</v>
      </c>
      <c r="K3" s="80" t="s">
        <v>24</v>
      </c>
      <c r="L3" s="80" t="s">
        <v>25</v>
      </c>
      <c r="M3" s="81" t="s">
        <v>26</v>
      </c>
    </row>
    <row r="4" spans="1:13" ht="20.100000000000001" customHeight="1" thickTop="1" x14ac:dyDescent="0.2">
      <c r="A4" s="12" t="s">
        <v>27</v>
      </c>
      <c r="B4" s="13">
        <v>15</v>
      </c>
      <c r="C4" s="14">
        <v>15</v>
      </c>
      <c r="D4" s="15">
        <v>101.325</v>
      </c>
      <c r="E4" s="15">
        <v>16.042999999999999</v>
      </c>
      <c r="F4" s="16">
        <v>891.56</v>
      </c>
      <c r="G4" s="16">
        <v>802.69</v>
      </c>
      <c r="H4" s="16">
        <v>55.57</v>
      </c>
      <c r="I4" s="16">
        <v>50.03</v>
      </c>
      <c r="J4" s="16">
        <v>37.78</v>
      </c>
      <c r="K4" s="16">
        <v>34.020000000000003</v>
      </c>
      <c r="L4" s="16">
        <v>15.44</v>
      </c>
      <c r="M4" s="17">
        <v>13.9</v>
      </c>
    </row>
    <row r="5" spans="1:13" ht="20.100000000000001" customHeight="1" x14ac:dyDescent="0.2">
      <c r="A5" s="18" t="s">
        <v>28</v>
      </c>
      <c r="B5" s="19">
        <v>15</v>
      </c>
      <c r="C5" s="20">
        <v>15</v>
      </c>
      <c r="D5" s="21">
        <v>101.325</v>
      </c>
      <c r="E5" s="21">
        <v>30.07</v>
      </c>
      <c r="F5" s="22">
        <v>1562.14</v>
      </c>
      <c r="G5" s="22">
        <v>1428.84</v>
      </c>
      <c r="H5" s="22">
        <v>51.95</v>
      </c>
      <c r="I5" s="22">
        <v>47.52</v>
      </c>
      <c r="J5" s="22">
        <v>66.63</v>
      </c>
      <c r="K5" s="22">
        <v>60.95</v>
      </c>
      <c r="L5" s="22">
        <v>14.43</v>
      </c>
      <c r="M5" s="23">
        <v>13.2</v>
      </c>
    </row>
    <row r="6" spans="1:13" ht="20.100000000000001" customHeight="1" x14ac:dyDescent="0.2">
      <c r="A6" s="18" t="s">
        <v>29</v>
      </c>
      <c r="B6" s="19">
        <v>15</v>
      </c>
      <c r="C6" s="20">
        <v>15</v>
      </c>
      <c r="D6" s="21">
        <v>101.325</v>
      </c>
      <c r="E6" s="21">
        <v>44.097000000000001</v>
      </c>
      <c r="F6" s="22">
        <v>2221.1</v>
      </c>
      <c r="G6" s="22">
        <v>2043.37</v>
      </c>
      <c r="H6" s="22">
        <v>50.37</v>
      </c>
      <c r="I6" s="22">
        <v>46.34</v>
      </c>
      <c r="J6" s="22">
        <v>95.65</v>
      </c>
      <c r="K6" s="22">
        <v>87.99</v>
      </c>
      <c r="L6" s="22">
        <v>13.99</v>
      </c>
      <c r="M6" s="23">
        <v>12.87</v>
      </c>
    </row>
    <row r="7" spans="1:13" ht="20.100000000000001" customHeight="1" x14ac:dyDescent="0.2">
      <c r="A7" s="18" t="s">
        <v>30</v>
      </c>
      <c r="B7" s="19">
        <v>15</v>
      </c>
      <c r="C7" s="20">
        <v>15</v>
      </c>
      <c r="D7" s="21">
        <v>101.325</v>
      </c>
      <c r="E7" s="21">
        <v>58.122999999999998</v>
      </c>
      <c r="F7" s="22">
        <v>2879.76</v>
      </c>
      <c r="G7" s="22">
        <v>2657.6</v>
      </c>
      <c r="H7" s="22">
        <v>49.55</v>
      </c>
      <c r="I7" s="22">
        <v>45.72</v>
      </c>
      <c r="J7" s="22">
        <v>126.21</v>
      </c>
      <c r="K7" s="22">
        <v>116.47</v>
      </c>
      <c r="L7" s="22">
        <v>13.76</v>
      </c>
      <c r="M7" s="23">
        <v>12.7</v>
      </c>
    </row>
    <row r="8" spans="1:13" ht="20.100000000000001" customHeight="1" x14ac:dyDescent="0.2">
      <c r="A8" s="18" t="s">
        <v>31</v>
      </c>
      <c r="B8" s="19">
        <v>15</v>
      </c>
      <c r="C8" s="20">
        <v>15</v>
      </c>
      <c r="D8" s="21">
        <v>101.325</v>
      </c>
      <c r="E8" s="21">
        <v>58.122999999999998</v>
      </c>
      <c r="F8" s="22">
        <v>2870.58</v>
      </c>
      <c r="G8" s="22">
        <v>2648.42</v>
      </c>
      <c r="H8" s="22">
        <v>49.39</v>
      </c>
      <c r="I8" s="22">
        <v>45.57</v>
      </c>
      <c r="J8" s="22">
        <v>125.42</v>
      </c>
      <c r="K8" s="22">
        <v>115.71</v>
      </c>
      <c r="L8" s="22">
        <v>13.72</v>
      </c>
      <c r="M8" s="23">
        <v>12.66</v>
      </c>
    </row>
    <row r="9" spans="1:13" ht="20.100000000000001" customHeight="1" x14ac:dyDescent="0.2">
      <c r="A9" s="18" t="s">
        <v>32</v>
      </c>
      <c r="B9" s="19">
        <v>15</v>
      </c>
      <c r="C9" s="20">
        <v>15</v>
      </c>
      <c r="D9" s="21">
        <v>101.325</v>
      </c>
      <c r="E9" s="21">
        <v>72.150000000000006</v>
      </c>
      <c r="F9" s="22">
        <v>3538.6</v>
      </c>
      <c r="G9" s="22">
        <v>3272</v>
      </c>
      <c r="H9" s="22">
        <v>49.04</v>
      </c>
      <c r="I9" s="22">
        <v>45.35</v>
      </c>
      <c r="J9" s="22">
        <v>159.72</v>
      </c>
      <c r="K9" s="22">
        <v>147.68</v>
      </c>
      <c r="L9" s="22">
        <v>13.62</v>
      </c>
      <c r="M9" s="23">
        <v>12.6</v>
      </c>
    </row>
    <row r="10" spans="1:13" ht="20.100000000000001" customHeight="1" x14ac:dyDescent="0.2">
      <c r="A10" s="18" t="s">
        <v>33</v>
      </c>
      <c r="B10" s="19">
        <v>15</v>
      </c>
      <c r="C10" s="20">
        <v>15</v>
      </c>
      <c r="D10" s="21">
        <v>101.325</v>
      </c>
      <c r="E10" s="21">
        <v>72.150000000000006</v>
      </c>
      <c r="F10" s="22">
        <v>3531.68</v>
      </c>
      <c r="G10" s="22">
        <v>3265.08</v>
      </c>
      <c r="H10" s="22">
        <v>48.95</v>
      </c>
      <c r="I10" s="22">
        <v>45.25</v>
      </c>
      <c r="J10" s="22">
        <v>157.55000000000001</v>
      </c>
      <c r="K10" s="22">
        <v>145.66</v>
      </c>
      <c r="L10" s="22">
        <v>13.6</v>
      </c>
      <c r="M10" s="23">
        <v>12.57</v>
      </c>
    </row>
    <row r="11" spans="1:13" ht="20.100000000000001" customHeight="1" x14ac:dyDescent="0.2">
      <c r="A11" s="18" t="s">
        <v>34</v>
      </c>
      <c r="B11" s="19">
        <v>15</v>
      </c>
      <c r="C11" s="20">
        <v>15</v>
      </c>
      <c r="D11" s="21">
        <v>101.325</v>
      </c>
      <c r="E11" s="21">
        <v>86.177000000000007</v>
      </c>
      <c r="F11" s="22">
        <v>4198.24</v>
      </c>
      <c r="G11" s="22">
        <v>3887.21</v>
      </c>
      <c r="H11" s="22">
        <v>48.72</v>
      </c>
      <c r="I11" s="22">
        <v>45.11</v>
      </c>
      <c r="J11" s="22">
        <v>194.48</v>
      </c>
      <c r="K11" s="22">
        <v>180.07</v>
      </c>
      <c r="L11" s="22">
        <v>13.53</v>
      </c>
      <c r="M11" s="23">
        <v>12.53</v>
      </c>
    </row>
    <row r="12" spans="1:13" ht="20.100000000000001" customHeight="1" x14ac:dyDescent="0.2">
      <c r="A12" s="18" t="s">
        <v>35</v>
      </c>
      <c r="B12" s="19">
        <v>15</v>
      </c>
      <c r="C12" s="20">
        <v>15</v>
      </c>
      <c r="D12" s="21">
        <v>101.325</v>
      </c>
      <c r="E12" s="21">
        <v>100.20399999999999</v>
      </c>
      <c r="F12" s="22">
        <v>4857.18</v>
      </c>
      <c r="G12" s="22">
        <v>4501.72</v>
      </c>
      <c r="H12" s="22">
        <v>48.47</v>
      </c>
      <c r="I12" s="22">
        <v>44.93</v>
      </c>
      <c r="J12" s="22">
        <v>237.22</v>
      </c>
      <c r="K12" s="22">
        <v>219.86</v>
      </c>
      <c r="L12" s="22">
        <v>13.46</v>
      </c>
      <c r="M12" s="23">
        <v>12.48</v>
      </c>
    </row>
    <row r="13" spans="1:13" ht="20.100000000000001" customHeight="1" x14ac:dyDescent="0.2">
      <c r="A13" s="18" t="s">
        <v>36</v>
      </c>
      <c r="B13" s="19">
        <v>15</v>
      </c>
      <c r="C13" s="20">
        <v>15</v>
      </c>
      <c r="D13" s="21">
        <v>101.325</v>
      </c>
      <c r="E13" s="21">
        <v>114.23099999999999</v>
      </c>
      <c r="F13" s="22">
        <v>5516.01</v>
      </c>
      <c r="G13" s="22">
        <v>5116.1099999999997</v>
      </c>
      <c r="H13" s="22">
        <v>48.29</v>
      </c>
      <c r="I13" s="22">
        <v>44.79</v>
      </c>
      <c r="J13" s="22">
        <v>290.89</v>
      </c>
      <c r="K13" s="22">
        <v>269.8</v>
      </c>
      <c r="L13" s="22">
        <v>13.41</v>
      </c>
      <c r="M13" s="23">
        <v>12.44</v>
      </c>
    </row>
    <row r="14" spans="1:13" ht="20.100000000000001" customHeight="1" x14ac:dyDescent="0.2">
      <c r="A14" s="18" t="s">
        <v>37</v>
      </c>
      <c r="B14" s="19">
        <v>15</v>
      </c>
      <c r="C14" s="20">
        <v>15</v>
      </c>
      <c r="D14" s="21">
        <v>101.325</v>
      </c>
      <c r="E14" s="21">
        <v>128.25800000000001</v>
      </c>
      <c r="F14" s="22">
        <v>6175.82</v>
      </c>
      <c r="G14" s="22">
        <v>5731.49</v>
      </c>
      <c r="H14" s="22">
        <v>48.15</v>
      </c>
      <c r="I14" s="22">
        <v>44.69</v>
      </c>
      <c r="J14" s="22">
        <v>367.86</v>
      </c>
      <c r="K14" s="22">
        <v>341.4</v>
      </c>
      <c r="L14" s="22">
        <v>13.38</v>
      </c>
      <c r="M14" s="23">
        <v>12.41</v>
      </c>
    </row>
    <row r="15" spans="1:13" ht="20.100000000000001" customHeight="1" x14ac:dyDescent="0.2">
      <c r="A15" s="18" t="s">
        <v>38</v>
      </c>
      <c r="B15" s="19">
        <v>15</v>
      </c>
      <c r="C15" s="20">
        <v>15</v>
      </c>
      <c r="D15" s="21">
        <v>101.325</v>
      </c>
      <c r="E15" s="21">
        <v>142.285</v>
      </c>
      <c r="F15" s="22">
        <v>6834.9</v>
      </c>
      <c r="G15" s="22">
        <v>6346.14</v>
      </c>
      <c r="H15" s="22">
        <v>48.04</v>
      </c>
      <c r="I15" s="22">
        <v>44.6</v>
      </c>
      <c r="J15" s="22">
        <v>494.99</v>
      </c>
      <c r="K15" s="22">
        <v>459.6</v>
      </c>
      <c r="L15" s="22">
        <v>13.34</v>
      </c>
      <c r="M15" s="23">
        <v>12.39</v>
      </c>
    </row>
    <row r="16" spans="1:13" ht="20.100000000000001" customHeight="1" x14ac:dyDescent="0.2">
      <c r="A16" s="18" t="s">
        <v>39</v>
      </c>
      <c r="B16" s="19">
        <v>15</v>
      </c>
      <c r="C16" s="20">
        <v>15</v>
      </c>
      <c r="D16" s="21">
        <v>101.325</v>
      </c>
      <c r="E16" s="21">
        <v>28.053999999999998</v>
      </c>
      <c r="F16" s="22">
        <v>1412.11</v>
      </c>
      <c r="G16" s="22">
        <v>1323.24</v>
      </c>
      <c r="H16" s="22">
        <v>50.34</v>
      </c>
      <c r="I16" s="22">
        <v>47.17</v>
      </c>
      <c r="J16" s="22">
        <v>60.11</v>
      </c>
      <c r="K16" s="22">
        <v>56.32</v>
      </c>
      <c r="L16" s="22">
        <v>13.98</v>
      </c>
      <c r="M16" s="23">
        <v>13.1</v>
      </c>
    </row>
    <row r="17" spans="1:13" ht="20.100000000000001" customHeight="1" x14ac:dyDescent="0.2">
      <c r="A17" s="18" t="s">
        <v>40</v>
      </c>
      <c r="B17" s="19">
        <v>15</v>
      </c>
      <c r="C17" s="20">
        <v>15</v>
      </c>
      <c r="D17" s="21">
        <v>101.325</v>
      </c>
      <c r="E17" s="21">
        <v>42.081000000000003</v>
      </c>
      <c r="F17" s="22">
        <v>2059.4299999999998</v>
      </c>
      <c r="G17" s="22">
        <v>1926.13</v>
      </c>
      <c r="H17" s="22">
        <v>48.94</v>
      </c>
      <c r="I17" s="22">
        <v>45.77</v>
      </c>
      <c r="J17" s="22">
        <v>88.51</v>
      </c>
      <c r="K17" s="22">
        <v>82.79</v>
      </c>
      <c r="L17" s="22">
        <v>13.59</v>
      </c>
      <c r="M17" s="23">
        <v>12.71</v>
      </c>
    </row>
    <row r="18" spans="1:13" ht="20.100000000000001" customHeight="1" x14ac:dyDescent="0.2">
      <c r="A18" s="18" t="s">
        <v>41</v>
      </c>
      <c r="B18" s="19">
        <v>15</v>
      </c>
      <c r="C18" s="20">
        <v>15</v>
      </c>
      <c r="D18" s="21">
        <v>101.325</v>
      </c>
      <c r="E18" s="21">
        <v>56.107999999999997</v>
      </c>
      <c r="F18" s="22">
        <v>2718.7</v>
      </c>
      <c r="G18" s="22">
        <v>2540.9699999999998</v>
      </c>
      <c r="H18" s="22">
        <v>48.46</v>
      </c>
      <c r="I18" s="22">
        <v>45.29</v>
      </c>
      <c r="J18" s="22">
        <v>118.54</v>
      </c>
      <c r="K18" s="22">
        <v>110.79</v>
      </c>
      <c r="L18" s="22">
        <v>13.46</v>
      </c>
      <c r="M18" s="23">
        <v>12.58</v>
      </c>
    </row>
    <row r="19" spans="1:13" ht="20.100000000000001" customHeight="1" x14ac:dyDescent="0.2">
      <c r="A19" s="18" t="s">
        <v>42</v>
      </c>
      <c r="B19" s="19">
        <v>15</v>
      </c>
      <c r="C19" s="20">
        <v>15</v>
      </c>
      <c r="D19" s="21">
        <v>101.325</v>
      </c>
      <c r="E19" s="21">
        <v>56.107999999999997</v>
      </c>
      <c r="F19" s="22">
        <v>2711.9</v>
      </c>
      <c r="G19" s="22">
        <v>2534.1999999999998</v>
      </c>
      <c r="H19" s="22">
        <v>48.33</v>
      </c>
      <c r="I19" s="22">
        <v>45.17</v>
      </c>
      <c r="J19" s="22">
        <v>118.61</v>
      </c>
      <c r="K19" s="22">
        <v>110.84</v>
      </c>
      <c r="L19" s="22">
        <v>13.43</v>
      </c>
      <c r="M19" s="23">
        <v>12.55</v>
      </c>
    </row>
    <row r="20" spans="1:13" ht="20.100000000000001" customHeight="1" x14ac:dyDescent="0.2">
      <c r="A20" s="18" t="s">
        <v>43</v>
      </c>
      <c r="B20" s="19">
        <v>15</v>
      </c>
      <c r="C20" s="20">
        <v>15</v>
      </c>
      <c r="D20" s="21">
        <v>101.325</v>
      </c>
      <c r="E20" s="21">
        <v>56.107999999999997</v>
      </c>
      <c r="F20" s="22">
        <v>2708.3</v>
      </c>
      <c r="G20" s="22">
        <v>2530.5</v>
      </c>
      <c r="H20" s="22">
        <v>48.27</v>
      </c>
      <c r="I20" s="22">
        <v>45.1</v>
      </c>
      <c r="J20" s="22">
        <v>118.33</v>
      </c>
      <c r="K20" s="22">
        <v>110.56</v>
      </c>
      <c r="L20" s="22">
        <v>13.41</v>
      </c>
      <c r="M20" s="23">
        <v>12.53</v>
      </c>
    </row>
    <row r="21" spans="1:13" ht="20.100000000000001" customHeight="1" x14ac:dyDescent="0.2">
      <c r="A21" s="18" t="s">
        <v>44</v>
      </c>
      <c r="B21" s="19">
        <v>15</v>
      </c>
      <c r="C21" s="20">
        <v>15</v>
      </c>
      <c r="D21" s="21">
        <v>101.325</v>
      </c>
      <c r="E21" s="21">
        <v>56.107999999999997</v>
      </c>
      <c r="F21" s="22">
        <v>2702</v>
      </c>
      <c r="G21" s="22">
        <v>2524.3000000000002</v>
      </c>
      <c r="H21" s="22">
        <v>48.16</v>
      </c>
      <c r="I21" s="22">
        <v>44.99</v>
      </c>
      <c r="J21" s="22">
        <v>117.69</v>
      </c>
      <c r="K21" s="22">
        <v>109.95</v>
      </c>
      <c r="L21" s="22">
        <v>13.38</v>
      </c>
      <c r="M21" s="23">
        <v>12.5</v>
      </c>
    </row>
    <row r="22" spans="1:13" ht="20.100000000000001" customHeight="1" x14ac:dyDescent="0.2">
      <c r="A22" s="18" t="s">
        <v>45</v>
      </c>
      <c r="B22" s="19">
        <v>15</v>
      </c>
      <c r="C22" s="20">
        <v>15</v>
      </c>
      <c r="D22" s="21">
        <v>101.325</v>
      </c>
      <c r="E22" s="21">
        <v>70.134</v>
      </c>
      <c r="F22" s="22">
        <v>3377.75</v>
      </c>
      <c r="G22" s="22">
        <v>3155.59</v>
      </c>
      <c r="H22" s="22">
        <v>48.16</v>
      </c>
      <c r="I22" s="22">
        <v>44.99</v>
      </c>
      <c r="J22" s="22">
        <v>150.53</v>
      </c>
      <c r="K22" s="22">
        <v>140.63</v>
      </c>
      <c r="L22" s="22">
        <v>13.38</v>
      </c>
      <c r="M22" s="23">
        <v>12.5</v>
      </c>
    </row>
    <row r="23" spans="1:13" ht="20.100000000000001" customHeight="1" x14ac:dyDescent="0.2">
      <c r="A23" s="18" t="s">
        <v>46</v>
      </c>
      <c r="B23" s="19">
        <v>15</v>
      </c>
      <c r="C23" s="20">
        <v>15</v>
      </c>
      <c r="D23" s="21">
        <v>101.325</v>
      </c>
      <c r="E23" s="21">
        <v>28.013000000000002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3">
        <v>0</v>
      </c>
    </row>
    <row r="24" spans="1:13" ht="20.100000000000001" customHeight="1" x14ac:dyDescent="0.2">
      <c r="A24" s="18" t="s">
        <v>47</v>
      </c>
      <c r="B24" s="19">
        <v>15</v>
      </c>
      <c r="C24" s="20">
        <v>15</v>
      </c>
      <c r="D24" s="21">
        <v>101.325</v>
      </c>
      <c r="E24" s="21">
        <v>31.998999999999999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3">
        <v>0</v>
      </c>
    </row>
    <row r="25" spans="1:13" ht="20.100000000000001" customHeight="1" thickBot="1" x14ac:dyDescent="0.25">
      <c r="A25" s="24" t="s">
        <v>48</v>
      </c>
      <c r="B25" s="25">
        <v>15</v>
      </c>
      <c r="C25" s="26">
        <v>15</v>
      </c>
      <c r="D25" s="27">
        <v>101.325</v>
      </c>
      <c r="E25" s="27">
        <v>44.01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9">
        <v>0</v>
      </c>
    </row>
    <row r="26" spans="1:13" ht="20.100000000000001" customHeight="1" thickTop="1" x14ac:dyDescent="0.2"/>
  </sheetData>
  <sheetProtection sheet="1" objects="1" scenarios="1"/>
  <pageMargins left="0.75" right="0.75" top="1" bottom="1" header="0.5" footer="0.5"/>
  <pageSetup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Convert Vol</vt:lpstr>
      <vt:lpstr>Convert Mass</vt:lpstr>
      <vt:lpstr>Calorific value calculator</vt:lpstr>
      <vt:lpstr>Calorific Values H</vt:lpstr>
      <vt:lpstr>Calorific Values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Klejna</dc:creator>
  <cp:lastModifiedBy>Krzysztof Klejna</cp:lastModifiedBy>
  <dcterms:created xsi:type="dcterms:W3CDTF">2021-05-02T08:35:45Z</dcterms:created>
  <dcterms:modified xsi:type="dcterms:W3CDTF">2023-10-01T08:06:38Z</dcterms:modified>
</cp:coreProperties>
</file>